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ak\Documents\Dropbox\1122奈辺塾一般会員\イベント\20231220_勉強会_坂口\"/>
    </mc:Choice>
  </mc:AlternateContent>
  <xr:revisionPtr revIDLastSave="0" documentId="13_ncr:1_{6DC60B87-8332-4C55-A2E2-CADC9CAFA8DA}" xr6:coauthVersionLast="47" xr6:coauthVersionMax="47" xr10:uidLastSave="{00000000-0000-0000-0000-000000000000}"/>
  <bookViews>
    <workbookView xWindow="-120" yWindow="-120" windowWidth="29040" windowHeight="15720" xr2:uid="{B02A31FE-C1AA-4E59-984E-B4F8898C443E}"/>
  </bookViews>
  <sheets>
    <sheet name="配布用データ _PLUS" sheetId="3" r:id="rId1"/>
    <sheet name="例１" sheetId="5" r:id="rId2"/>
    <sheet name="例２" sheetId="6" r:id="rId3"/>
  </sheets>
  <externalReferences>
    <externalReference r:id="rId4"/>
  </externalReferences>
  <definedNames>
    <definedName name="_xlnm.Print_Area" localSheetId="0">'配布用データ _PLUS'!$A$1:$AN$33</definedName>
    <definedName name="_xlnm.Print_Area" localSheetId="1">例１!$A$1:$AN$33</definedName>
    <definedName name="_xlnm.Print_Area" localSheetId="2">例２!$A$1:$AN$33</definedName>
    <definedName name="_xlnm.Print_Titles" localSheetId="0">'配布用データ _PLUS'!$D:$E</definedName>
    <definedName name="_xlnm.Print_Titles" localSheetId="1">例１!$D:$E</definedName>
    <definedName name="_xlnm.Print_Titles" localSheetId="2">例２!$D:$E</definedName>
    <definedName name="入力値">'[1]南甲子園ハイツ (3)'!$B$2:$B$5,'[1]南甲子園ハイツ (3)'!$B$7:$B$9,'[1]南甲子園ハイツ (3)'!$B$11:$B$12,'[1]南甲子園ハイツ (3)'!$B$15:$B$17,'[1]南甲子園ハイツ (3)'!$B$20:$B$22,'[1]南甲子園ハイツ (3)'!$A$25:$B$27,'[1]南甲子園ハイツ (3)'!$B$31:$B$33,'[1]南甲子園ハイツ (3)'!$E$10,'[1]南甲子園ハイツ (3)'!$F$11:$F$12,'[1]南甲子園ハイツ (3)'!$F$14:$F$15,'[1]南甲子園ハイツ (3)'!$F$17,'[1]南甲子園ハイツ (3)'!$K$15,'[1]南甲子園ハイツ (3)'!$P$15,'[1]南甲子園ハイツ (3)'!$U$15,'[1]南甲子園ハイツ (3)'!$Z$15,'[1]南甲子園ハイツ (3)'!$AE$15,'[1]南甲子園ハイツ (3)'!$E$51:$E$52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 l="1"/>
  <c r="F17" i="6"/>
  <c r="F16" i="6"/>
  <c r="F14" i="6"/>
  <c r="F13" i="6"/>
  <c r="B12" i="6"/>
  <c r="F81" i="6" l="1"/>
  <c r="F76" i="6"/>
  <c r="F77" i="6" s="1"/>
  <c r="F69" i="6"/>
  <c r="R52" i="6"/>
  <c r="E49" i="6"/>
  <c r="E65" i="6" s="1"/>
  <c r="A35" i="6"/>
  <c r="E23" i="6"/>
  <c r="B23" i="6"/>
  <c r="F22" i="6"/>
  <c r="B18" i="6"/>
  <c r="G17" i="6"/>
  <c r="H17" i="6" s="1"/>
  <c r="I17" i="6" s="1"/>
  <c r="J17" i="6" s="1"/>
  <c r="K17" i="6" s="1"/>
  <c r="L17" i="6" s="1"/>
  <c r="M17" i="6" s="1"/>
  <c r="N17" i="6" s="1"/>
  <c r="O17" i="6" s="1"/>
  <c r="P17" i="6" s="1"/>
  <c r="Q17" i="6" s="1"/>
  <c r="R17" i="6" s="1"/>
  <c r="S17" i="6" s="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G16" i="6"/>
  <c r="H16" i="6" s="1"/>
  <c r="I16" i="6" s="1"/>
  <c r="J16" i="6" s="1"/>
  <c r="K16" i="6" s="1"/>
  <c r="L16" i="6" s="1"/>
  <c r="M16" i="6" s="1"/>
  <c r="N16" i="6" s="1"/>
  <c r="O16" i="6" s="1"/>
  <c r="P16" i="6" s="1"/>
  <c r="Q16" i="6" s="1"/>
  <c r="R16" i="6" s="1"/>
  <c r="S16" i="6" s="1"/>
  <c r="T16" i="6" s="1"/>
  <c r="U16" i="6" s="1"/>
  <c r="V16" i="6" s="1"/>
  <c r="W16" i="6" s="1"/>
  <c r="X16" i="6" s="1"/>
  <c r="Y16" i="6" s="1"/>
  <c r="Z16" i="6" s="1"/>
  <c r="AA16" i="6" s="1"/>
  <c r="AB16" i="6" s="1"/>
  <c r="AC16" i="6" s="1"/>
  <c r="AD16" i="6" s="1"/>
  <c r="AE16" i="6" s="1"/>
  <c r="AF16" i="6" s="1"/>
  <c r="AG16" i="6" s="1"/>
  <c r="AH16" i="6" s="1"/>
  <c r="AI16" i="6" s="1"/>
  <c r="AJ16" i="6" s="1"/>
  <c r="AK16" i="6" s="1"/>
  <c r="AL16" i="6" s="1"/>
  <c r="AM16" i="6" s="1"/>
  <c r="AN16" i="6" s="1"/>
  <c r="G14" i="6"/>
  <c r="H14" i="6" s="1"/>
  <c r="I14" i="6" s="1"/>
  <c r="J14" i="6" s="1"/>
  <c r="K14" i="6" s="1"/>
  <c r="L14" i="6" s="1"/>
  <c r="M14" i="6" s="1"/>
  <c r="N14" i="6" s="1"/>
  <c r="O14" i="6" s="1"/>
  <c r="P14" i="6" s="1"/>
  <c r="Q14" i="6" s="1"/>
  <c r="R14" i="6" s="1"/>
  <c r="S14" i="6" s="1"/>
  <c r="T14" i="6" s="1"/>
  <c r="U14" i="6" s="1"/>
  <c r="V14" i="6" s="1"/>
  <c r="W14" i="6" s="1"/>
  <c r="X14" i="6" s="1"/>
  <c r="Y14" i="6" s="1"/>
  <c r="Z14" i="6" s="1"/>
  <c r="AA14" i="6" s="1"/>
  <c r="AB14" i="6" s="1"/>
  <c r="AC14" i="6" s="1"/>
  <c r="AD14" i="6" s="1"/>
  <c r="AE14" i="6" s="1"/>
  <c r="AF14" i="6" s="1"/>
  <c r="AG14" i="6" s="1"/>
  <c r="AH14" i="6" s="1"/>
  <c r="AI14" i="6" s="1"/>
  <c r="AJ14" i="6" s="1"/>
  <c r="AK14" i="6" s="1"/>
  <c r="AL14" i="6" s="1"/>
  <c r="AM14" i="6" s="1"/>
  <c r="AN14" i="6" s="1"/>
  <c r="AN13" i="6"/>
  <c r="AK13" i="6"/>
  <c r="AG13" i="6"/>
  <c r="AF13" i="6"/>
  <c r="AE13" i="6"/>
  <c r="AB13" i="6"/>
  <c r="X13" i="6"/>
  <c r="W13" i="6"/>
  <c r="V13" i="6"/>
  <c r="R13" i="6"/>
  <c r="O13" i="6"/>
  <c r="N13" i="6"/>
  <c r="M13" i="6"/>
  <c r="I13" i="6"/>
  <c r="G12" i="6"/>
  <c r="H12" i="6" s="1"/>
  <c r="I12" i="6" s="1"/>
  <c r="J12" i="6" s="1"/>
  <c r="K12" i="6" s="1"/>
  <c r="L12" i="6" s="1"/>
  <c r="M12" i="6" s="1"/>
  <c r="N12" i="6" s="1"/>
  <c r="O12" i="6" s="1"/>
  <c r="P12" i="6" s="1"/>
  <c r="Q12" i="6" s="1"/>
  <c r="R12" i="6" s="1"/>
  <c r="S12" i="6" s="1"/>
  <c r="T12" i="6" s="1"/>
  <c r="U12" i="6" s="1"/>
  <c r="V12" i="6" s="1"/>
  <c r="W12" i="6" s="1"/>
  <c r="X12" i="6" s="1"/>
  <c r="Y12" i="6" s="1"/>
  <c r="Z12" i="6" s="1"/>
  <c r="AA12" i="6" s="1"/>
  <c r="AB12" i="6" s="1"/>
  <c r="AC12" i="6" s="1"/>
  <c r="AD12" i="6" s="1"/>
  <c r="AE12" i="6" s="1"/>
  <c r="AF12" i="6" s="1"/>
  <c r="AG12" i="6" s="1"/>
  <c r="AH12" i="6" s="1"/>
  <c r="AI12" i="6" s="1"/>
  <c r="AJ12" i="6" s="1"/>
  <c r="AK12" i="6" s="1"/>
  <c r="AL12" i="6" s="1"/>
  <c r="AM12" i="6" s="1"/>
  <c r="AN12" i="6" s="1"/>
  <c r="G11" i="6"/>
  <c r="H11" i="6" s="1"/>
  <c r="I11" i="6" s="1"/>
  <c r="J11" i="6" s="1"/>
  <c r="K11" i="6" s="1"/>
  <c r="L11" i="6" s="1"/>
  <c r="M11" i="6" s="1"/>
  <c r="N11" i="6" s="1"/>
  <c r="O11" i="6" s="1"/>
  <c r="P11" i="6" s="1"/>
  <c r="Q11" i="6" s="1"/>
  <c r="R11" i="6" s="1"/>
  <c r="S11" i="6" s="1"/>
  <c r="T11" i="6" s="1"/>
  <c r="U11" i="6" s="1"/>
  <c r="V11" i="6" s="1"/>
  <c r="W11" i="6" s="1"/>
  <c r="X11" i="6" s="1"/>
  <c r="Y11" i="6" s="1"/>
  <c r="Z11" i="6" s="1"/>
  <c r="AA11" i="6" s="1"/>
  <c r="AB11" i="6" s="1"/>
  <c r="AC11" i="6" s="1"/>
  <c r="AD11" i="6" s="1"/>
  <c r="AE11" i="6" s="1"/>
  <c r="AF11" i="6" s="1"/>
  <c r="AG11" i="6" s="1"/>
  <c r="AH11" i="6" s="1"/>
  <c r="AI11" i="6" s="1"/>
  <c r="AJ11" i="6" s="1"/>
  <c r="AK11" i="6" s="1"/>
  <c r="AL11" i="6" s="1"/>
  <c r="AM11" i="6" s="1"/>
  <c r="AN11" i="6" s="1"/>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F6" i="6"/>
  <c r="F8" i="6" s="1"/>
  <c r="AH13" i="6"/>
  <c r="F4" i="6"/>
  <c r="F39" i="6" s="1"/>
  <c r="I3" i="6"/>
  <c r="H3" i="6"/>
  <c r="G3" i="6"/>
  <c r="F2" i="6"/>
  <c r="G2" i="6" s="1"/>
  <c r="H2" i="6" s="1"/>
  <c r="I2" i="6" s="1"/>
  <c r="J2" i="6" s="1"/>
  <c r="K2" i="6" s="1"/>
  <c r="L2" i="6" s="1"/>
  <c r="M2" i="6" s="1"/>
  <c r="N2" i="6" s="1"/>
  <c r="O2" i="6" s="1"/>
  <c r="P2" i="6" s="1"/>
  <c r="Q2" i="6" s="1"/>
  <c r="R2" i="6" s="1"/>
  <c r="S2" i="6" s="1"/>
  <c r="T2" i="6" s="1"/>
  <c r="U2" i="6" s="1"/>
  <c r="V2" i="6" s="1"/>
  <c r="W2" i="6" s="1"/>
  <c r="X2" i="6" s="1"/>
  <c r="Y2" i="6" s="1"/>
  <c r="Z2" i="6" s="1"/>
  <c r="AA2" i="6" s="1"/>
  <c r="AB2" i="6" s="1"/>
  <c r="AC2" i="6" s="1"/>
  <c r="AD2" i="6" s="1"/>
  <c r="AE2" i="6" s="1"/>
  <c r="AF2" i="6" s="1"/>
  <c r="AG2" i="6" s="1"/>
  <c r="AH2" i="6" s="1"/>
  <c r="AI2" i="6" s="1"/>
  <c r="AJ2" i="6" s="1"/>
  <c r="AK2" i="6" s="1"/>
  <c r="AL2" i="6" s="1"/>
  <c r="AM2" i="6" s="1"/>
  <c r="AN2" i="6" s="1"/>
  <c r="D1" i="6"/>
  <c r="F76" i="5"/>
  <c r="F77" i="5" s="1"/>
  <c r="F69" i="5"/>
  <c r="R52" i="5"/>
  <c r="E49" i="5"/>
  <c r="E65" i="5" s="1"/>
  <c r="A35" i="5"/>
  <c r="E23" i="5"/>
  <c r="B23" i="5"/>
  <c r="B18" i="5"/>
  <c r="G17" i="5"/>
  <c r="H17" i="5" s="1"/>
  <c r="I17" i="5" s="1"/>
  <c r="J17" i="5" s="1"/>
  <c r="K17" i="5" s="1"/>
  <c r="L17" i="5" s="1"/>
  <c r="M17" i="5" s="1"/>
  <c r="N17" i="5" s="1"/>
  <c r="O17" i="5" s="1"/>
  <c r="P17" i="5" s="1"/>
  <c r="Q17" i="5" s="1"/>
  <c r="R17" i="5" s="1"/>
  <c r="S17" i="5" s="1"/>
  <c r="T17" i="5" s="1"/>
  <c r="U17" i="5" s="1"/>
  <c r="V17" i="5" s="1"/>
  <c r="W17" i="5" s="1"/>
  <c r="X17" i="5" s="1"/>
  <c r="Y17" i="5" s="1"/>
  <c r="Z17" i="5" s="1"/>
  <c r="AA17" i="5" s="1"/>
  <c r="AB17" i="5" s="1"/>
  <c r="AC17" i="5" s="1"/>
  <c r="AD17" i="5" s="1"/>
  <c r="AE17" i="5" s="1"/>
  <c r="AF17" i="5" s="1"/>
  <c r="AG17" i="5" s="1"/>
  <c r="AH17" i="5" s="1"/>
  <c r="AI17" i="5" s="1"/>
  <c r="AJ17" i="5" s="1"/>
  <c r="AK17" i="5" s="1"/>
  <c r="AL17" i="5" s="1"/>
  <c r="AM17" i="5" s="1"/>
  <c r="AN17" i="5" s="1"/>
  <c r="F16" i="5"/>
  <c r="G16" i="5" s="1"/>
  <c r="H16" i="5" s="1"/>
  <c r="I16" i="5" s="1"/>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AH16" i="5" s="1"/>
  <c r="AI16" i="5" s="1"/>
  <c r="AJ16" i="5" s="1"/>
  <c r="AK16" i="5" s="1"/>
  <c r="AL16" i="5" s="1"/>
  <c r="AM16" i="5" s="1"/>
  <c r="AN16" i="5" s="1"/>
  <c r="H14" i="5"/>
  <c r="I14" i="5" s="1"/>
  <c r="J14" i="5" s="1"/>
  <c r="K14" i="5" s="1"/>
  <c r="L14" i="5" s="1"/>
  <c r="M14" i="5" s="1"/>
  <c r="N14" i="5" s="1"/>
  <c r="O14" i="5" s="1"/>
  <c r="P14" i="5" s="1"/>
  <c r="Q14" i="5" s="1"/>
  <c r="R14" i="5" s="1"/>
  <c r="S14" i="5" s="1"/>
  <c r="T14" i="5" s="1"/>
  <c r="U14" i="5" s="1"/>
  <c r="V14" i="5" s="1"/>
  <c r="W14" i="5" s="1"/>
  <c r="X14" i="5" s="1"/>
  <c r="Y14" i="5" s="1"/>
  <c r="Z14" i="5" s="1"/>
  <c r="AA14" i="5" s="1"/>
  <c r="AB14" i="5" s="1"/>
  <c r="AC14" i="5" s="1"/>
  <c r="AD14" i="5" s="1"/>
  <c r="AE14" i="5" s="1"/>
  <c r="AF14" i="5" s="1"/>
  <c r="AG14" i="5" s="1"/>
  <c r="AH14" i="5" s="1"/>
  <c r="AI14" i="5" s="1"/>
  <c r="AJ14" i="5" s="1"/>
  <c r="AK14" i="5" s="1"/>
  <c r="AL14" i="5" s="1"/>
  <c r="AM14" i="5" s="1"/>
  <c r="AN14" i="5" s="1"/>
  <c r="G14" i="5"/>
  <c r="G12" i="5"/>
  <c r="H12" i="5" s="1"/>
  <c r="I12" i="5" s="1"/>
  <c r="J12" i="5" s="1"/>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AF12" i="5" s="1"/>
  <c r="AG12" i="5" s="1"/>
  <c r="AH12" i="5" s="1"/>
  <c r="AI12" i="5" s="1"/>
  <c r="AJ12" i="5" s="1"/>
  <c r="AK12" i="5" s="1"/>
  <c r="AL12" i="5" s="1"/>
  <c r="AM12" i="5" s="1"/>
  <c r="AN12" i="5" s="1"/>
  <c r="F22" i="5"/>
  <c r="G11" i="5"/>
  <c r="H11" i="5" s="1"/>
  <c r="I11" i="5" s="1"/>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AH13" i="5"/>
  <c r="G4" i="5"/>
  <c r="G39" i="5" s="1"/>
  <c r="F4" i="5"/>
  <c r="F39" i="5" s="1"/>
  <c r="G3" i="5"/>
  <c r="F2" i="5"/>
  <c r="G2" i="5" s="1"/>
  <c r="H2" i="5" s="1"/>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AI2" i="5" s="1"/>
  <c r="AJ2" i="5" s="1"/>
  <c r="AK2" i="5" s="1"/>
  <c r="AL2" i="5" s="1"/>
  <c r="AM2" i="5" s="1"/>
  <c r="AN2" i="5" s="1"/>
  <c r="D1" i="5"/>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F22" i="3"/>
  <c r="F82" i="3"/>
  <c r="F79" i="3"/>
  <c r="F80" i="3" s="1"/>
  <c r="F77" i="3"/>
  <c r="F29" i="3" s="1"/>
  <c r="F43" i="3" s="1"/>
  <c r="G69" i="3" s="1"/>
  <c r="F74" i="3"/>
  <c r="F69" i="3"/>
  <c r="R52" i="3"/>
  <c r="A35" i="3"/>
  <c r="E23" i="3"/>
  <c r="B23" i="3"/>
  <c r="F17" i="3"/>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F16" i="3"/>
  <c r="G16" i="3" s="1"/>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F14" i="3"/>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G12" i="3"/>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G11" i="3"/>
  <c r="H11" i="3" s="1"/>
  <c r="I11" i="3" s="1"/>
  <c r="J11" i="3" s="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F6" i="3"/>
  <c r="F4" i="3"/>
  <c r="F39" i="3" s="1"/>
  <c r="G3" i="3"/>
  <c r="F2" i="3"/>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D1" i="3"/>
  <c r="F75" i="3" l="1"/>
  <c r="F27" i="3" s="1"/>
  <c r="F23" i="3" s="1"/>
  <c r="F26" i="3"/>
  <c r="B18" i="3"/>
  <c r="G4" i="3"/>
  <c r="G39" i="3" s="1"/>
  <c r="F8" i="3"/>
  <c r="F10" i="3" s="1"/>
  <c r="F18" i="3" s="1"/>
  <c r="F19" i="3" s="1"/>
  <c r="F75" i="5"/>
  <c r="E57" i="6"/>
  <c r="E59" i="6"/>
  <c r="F75" i="6"/>
  <c r="E61" i="6"/>
  <c r="E66" i="6"/>
  <c r="H4" i="5"/>
  <c r="E57" i="5"/>
  <c r="E59" i="5"/>
  <c r="I76" i="6"/>
  <c r="I81" i="6"/>
  <c r="I22" i="6"/>
  <c r="J3" i="6"/>
  <c r="F10" i="6"/>
  <c r="F18" i="6" s="1"/>
  <c r="F19" i="6" s="1"/>
  <c r="G4" i="6"/>
  <c r="H76" i="6"/>
  <c r="H81" i="6"/>
  <c r="F80" i="6"/>
  <c r="F82" i="6"/>
  <c r="F29" i="6" s="1"/>
  <c r="F43" i="6" s="1"/>
  <c r="G69" i="6" s="1"/>
  <c r="F28" i="6"/>
  <c r="G13" i="6"/>
  <c r="P13" i="6"/>
  <c r="Y13" i="6"/>
  <c r="AI13" i="6"/>
  <c r="AA13" i="6"/>
  <c r="S13" i="6"/>
  <c r="K13" i="6"/>
  <c r="F40" i="6"/>
  <c r="F41" i="6" s="1"/>
  <c r="H13" i="6"/>
  <c r="Q13" i="6"/>
  <c r="Z13" i="6"/>
  <c r="AJ13" i="6"/>
  <c r="F52" i="6"/>
  <c r="G6" i="6"/>
  <c r="J13" i="6"/>
  <c r="T13" i="6"/>
  <c r="AC13" i="6"/>
  <c r="AL13" i="6"/>
  <c r="G76" i="6"/>
  <c r="G81" i="6"/>
  <c r="G22" i="6"/>
  <c r="L13" i="6"/>
  <c r="U13" i="6"/>
  <c r="AD13" i="6"/>
  <c r="AM13" i="6"/>
  <c r="H22" i="6"/>
  <c r="F74" i="6"/>
  <c r="E60" i="6"/>
  <c r="E67" i="6"/>
  <c r="E58" i="6"/>
  <c r="E63" i="6"/>
  <c r="E64" i="6"/>
  <c r="E62" i="6"/>
  <c r="F6" i="5"/>
  <c r="Z13" i="5"/>
  <c r="R13" i="5"/>
  <c r="G76" i="5"/>
  <c r="G77" i="5" s="1"/>
  <c r="G22" i="5"/>
  <c r="AA13" i="5"/>
  <c r="S13" i="5"/>
  <c r="H3" i="5"/>
  <c r="AM13" i="5"/>
  <c r="AE13" i="5"/>
  <c r="W13" i="5"/>
  <c r="O13" i="5"/>
  <c r="G13" i="5"/>
  <c r="AL13" i="5"/>
  <c r="AD13" i="5"/>
  <c r="V13" i="5"/>
  <c r="N13" i="5"/>
  <c r="F13" i="5"/>
  <c r="AK13" i="5"/>
  <c r="AC13" i="5"/>
  <c r="U13" i="5"/>
  <c r="M13" i="5"/>
  <c r="AJ13" i="5"/>
  <c r="AB13" i="5"/>
  <c r="T13" i="5"/>
  <c r="L13" i="5"/>
  <c r="AG13" i="5"/>
  <c r="Y13" i="5"/>
  <c r="Q13" i="5"/>
  <c r="I13" i="5"/>
  <c r="AN13" i="5"/>
  <c r="AF13" i="5"/>
  <c r="X13" i="5"/>
  <c r="P13" i="5"/>
  <c r="H13" i="5"/>
  <c r="AI13" i="5"/>
  <c r="J13" i="5"/>
  <c r="K13" i="5"/>
  <c r="F52" i="5"/>
  <c r="E61" i="5"/>
  <c r="E66" i="5"/>
  <c r="E60" i="5"/>
  <c r="E67" i="5"/>
  <c r="F74" i="5"/>
  <c r="E58" i="5"/>
  <c r="E63" i="5"/>
  <c r="E64" i="5"/>
  <c r="E62" i="5"/>
  <c r="G82" i="3"/>
  <c r="G74" i="3"/>
  <c r="G79" i="3"/>
  <c r="H3" i="3"/>
  <c r="G77" i="3"/>
  <c r="F40" i="3"/>
  <c r="F41" i="3" s="1"/>
  <c r="G52" i="3"/>
  <c r="G6" i="3"/>
  <c r="F81" i="3"/>
  <c r="F52" i="3"/>
  <c r="G29" i="3" l="1"/>
  <c r="G43" i="3" s="1"/>
  <c r="H69" i="3" s="1"/>
  <c r="H52" i="3" s="1"/>
  <c r="F76" i="3"/>
  <c r="F28" i="3" s="1"/>
  <c r="H4" i="3"/>
  <c r="I28" i="6"/>
  <c r="H28" i="6"/>
  <c r="H39" i="5"/>
  <c r="I4" i="5"/>
  <c r="G39" i="6"/>
  <c r="H4" i="6"/>
  <c r="H6" i="6"/>
  <c r="G8" i="6"/>
  <c r="F42" i="6"/>
  <c r="F44" i="6"/>
  <c r="F21" i="6"/>
  <c r="J40" i="6"/>
  <c r="I40" i="6"/>
  <c r="H40" i="6"/>
  <c r="G40" i="6"/>
  <c r="G41" i="6" s="1"/>
  <c r="J81" i="6"/>
  <c r="J76" i="6"/>
  <c r="K3" i="6"/>
  <c r="J22" i="6"/>
  <c r="G28" i="6"/>
  <c r="G75" i="6"/>
  <c r="G80" i="6"/>
  <c r="G79" i="6" s="1"/>
  <c r="G82" i="6"/>
  <c r="G77" i="6"/>
  <c r="F79" i="6"/>
  <c r="F26" i="6" s="1"/>
  <c r="F27" i="6"/>
  <c r="G52" i="6"/>
  <c r="G75" i="5"/>
  <c r="J40" i="5"/>
  <c r="I40" i="5"/>
  <c r="G40" i="5"/>
  <c r="H40" i="5"/>
  <c r="H76" i="5"/>
  <c r="H75" i="5" s="1"/>
  <c r="H22" i="5"/>
  <c r="I3" i="5"/>
  <c r="F41" i="5"/>
  <c r="F8" i="5"/>
  <c r="G6" i="5"/>
  <c r="F42" i="3"/>
  <c r="F44" i="3"/>
  <c r="H82" i="3"/>
  <c r="H74" i="3"/>
  <c r="H79" i="3"/>
  <c r="H77" i="3"/>
  <c r="I3" i="3"/>
  <c r="J40" i="3"/>
  <c r="I40" i="3"/>
  <c r="H40" i="3"/>
  <c r="G40" i="3"/>
  <c r="G41" i="3" s="1"/>
  <c r="H6" i="3"/>
  <c r="G8" i="3"/>
  <c r="E65" i="3"/>
  <c r="E62" i="3"/>
  <c r="E64" i="3"/>
  <c r="E63" i="3"/>
  <c r="E58" i="3"/>
  <c r="E67" i="3"/>
  <c r="E60" i="3"/>
  <c r="E57" i="3"/>
  <c r="E66" i="3"/>
  <c r="E61" i="3"/>
  <c r="E59" i="3"/>
  <c r="G80" i="3"/>
  <c r="G81" i="3" s="1"/>
  <c r="I4" i="3"/>
  <c r="H39" i="3"/>
  <c r="G75" i="3"/>
  <c r="G26" i="3"/>
  <c r="F21" i="3"/>
  <c r="F31" i="3" s="1"/>
  <c r="H29" i="3" l="1"/>
  <c r="H43" i="3" s="1"/>
  <c r="I69" i="3" s="1"/>
  <c r="J28" i="6"/>
  <c r="I39" i="5"/>
  <c r="J4" i="5"/>
  <c r="G42" i="6"/>
  <c r="G10" i="6"/>
  <c r="G18" i="6" s="1"/>
  <c r="G19" i="6" s="1"/>
  <c r="F31" i="6"/>
  <c r="H41" i="6"/>
  <c r="H8" i="6"/>
  <c r="I6" i="6"/>
  <c r="G27" i="6"/>
  <c r="G23" i="6" s="1"/>
  <c r="G74" i="6"/>
  <c r="G26" i="6" s="1"/>
  <c r="H77" i="6"/>
  <c r="G29" i="6"/>
  <c r="G43" i="6" s="1"/>
  <c r="H69" i="6" s="1"/>
  <c r="H75" i="6"/>
  <c r="F23" i="6"/>
  <c r="H39" i="6"/>
  <c r="I4" i="6"/>
  <c r="H82" i="6"/>
  <c r="H80" i="6"/>
  <c r="L40" i="6"/>
  <c r="K40" i="6"/>
  <c r="M40" i="6"/>
  <c r="O40" i="6"/>
  <c r="P40" i="6" s="1"/>
  <c r="N40" i="6"/>
  <c r="K81" i="6"/>
  <c r="K76" i="6"/>
  <c r="K22" i="6"/>
  <c r="L3" i="6"/>
  <c r="L40" i="5"/>
  <c r="K40" i="5"/>
  <c r="N40" i="5"/>
  <c r="M40" i="5"/>
  <c r="O40" i="5"/>
  <c r="P40" i="5" s="1"/>
  <c r="I76" i="5"/>
  <c r="I22" i="5"/>
  <c r="J3" i="5"/>
  <c r="G74" i="5"/>
  <c r="H74" i="5"/>
  <c r="G41" i="5"/>
  <c r="G8" i="5"/>
  <c r="H6" i="5"/>
  <c r="H77" i="5"/>
  <c r="F10" i="5"/>
  <c r="F18" i="5" s="1"/>
  <c r="F19" i="5" s="1"/>
  <c r="F42" i="5"/>
  <c r="G42" i="3"/>
  <c r="G44" i="3" s="1"/>
  <c r="I39" i="3"/>
  <c r="J4" i="3"/>
  <c r="H80" i="3"/>
  <c r="H75" i="3"/>
  <c r="H26" i="3"/>
  <c r="H41" i="3"/>
  <c r="H8" i="3"/>
  <c r="I6" i="3"/>
  <c r="I52" i="3"/>
  <c r="L40" i="3"/>
  <c r="K40" i="3"/>
  <c r="O40" i="3"/>
  <c r="P40" i="3" s="1"/>
  <c r="N40" i="3"/>
  <c r="M40" i="3"/>
  <c r="G27" i="3"/>
  <c r="I74" i="3"/>
  <c r="I79" i="3"/>
  <c r="I77" i="3"/>
  <c r="I82" i="3"/>
  <c r="J3" i="3"/>
  <c r="F64" i="3"/>
  <c r="F63" i="3"/>
  <c r="F58" i="3"/>
  <c r="F67" i="3"/>
  <c r="F60" i="3"/>
  <c r="F57" i="3"/>
  <c r="F47" i="3" s="1"/>
  <c r="F66" i="3"/>
  <c r="F61" i="3"/>
  <c r="F32" i="3"/>
  <c r="F46" i="3" s="1"/>
  <c r="F59" i="3"/>
  <c r="F65" i="3"/>
  <c r="F24" i="3"/>
  <c r="F62" i="3"/>
  <c r="G76" i="3"/>
  <c r="G10" i="3"/>
  <c r="G18" i="3" s="1"/>
  <c r="G19" i="3" s="1"/>
  <c r="G21" i="3" l="1"/>
  <c r="G31" i="3" s="1"/>
  <c r="G59" i="3" s="1"/>
  <c r="F81" i="5"/>
  <c r="K28" i="6"/>
  <c r="G44" i="6"/>
  <c r="K4" i="5"/>
  <c r="J39" i="5"/>
  <c r="H27" i="6"/>
  <c r="H23" i="6" s="1"/>
  <c r="H74" i="6"/>
  <c r="H10" i="6"/>
  <c r="H18" i="6" s="1"/>
  <c r="H19" i="6" s="1"/>
  <c r="L76" i="6"/>
  <c r="L22" i="6"/>
  <c r="L81" i="6"/>
  <c r="M3" i="6"/>
  <c r="H52" i="6"/>
  <c r="H42" i="6"/>
  <c r="H44" i="6" s="1"/>
  <c r="H79" i="6"/>
  <c r="H29" i="6"/>
  <c r="H43" i="6" s="1"/>
  <c r="I69" i="6" s="1"/>
  <c r="I77" i="6"/>
  <c r="I75" i="6"/>
  <c r="F64" i="6"/>
  <c r="F63" i="6"/>
  <c r="F58" i="6"/>
  <c r="F67" i="6"/>
  <c r="F60" i="6"/>
  <c r="F57" i="6"/>
  <c r="F47" i="6" s="1"/>
  <c r="F66" i="6"/>
  <c r="F59" i="6"/>
  <c r="F62" i="6"/>
  <c r="F32" i="6"/>
  <c r="F46" i="6" s="1"/>
  <c r="F65" i="6"/>
  <c r="F24" i="6"/>
  <c r="F61" i="6"/>
  <c r="I82" i="6"/>
  <c r="I80" i="6"/>
  <c r="I79" i="6" s="1"/>
  <c r="J4" i="6"/>
  <c r="I39" i="6"/>
  <c r="G21" i="6"/>
  <c r="G31" i="6" s="1"/>
  <c r="I41" i="6"/>
  <c r="I8" i="6"/>
  <c r="J6" i="6"/>
  <c r="I77" i="5"/>
  <c r="I75" i="5"/>
  <c r="H41" i="5"/>
  <c r="I6" i="5"/>
  <c r="H8" i="5"/>
  <c r="G10" i="5"/>
  <c r="G18" i="5" s="1"/>
  <c r="G19" i="5" s="1"/>
  <c r="F21" i="5"/>
  <c r="G42" i="5"/>
  <c r="J76" i="5"/>
  <c r="J22" i="5"/>
  <c r="K3" i="5"/>
  <c r="G47" i="3"/>
  <c r="I75" i="3"/>
  <c r="I26" i="3"/>
  <c r="I41" i="3"/>
  <c r="I8" i="3"/>
  <c r="J6" i="3"/>
  <c r="H81" i="3"/>
  <c r="H10" i="3"/>
  <c r="H18" i="3" s="1"/>
  <c r="H19" i="3" s="1"/>
  <c r="J39" i="3"/>
  <c r="K4" i="3"/>
  <c r="H42" i="3"/>
  <c r="H44" i="3" s="1"/>
  <c r="G28" i="3"/>
  <c r="G32" i="3"/>
  <c r="G46" i="3" s="1"/>
  <c r="J79" i="3"/>
  <c r="J77" i="3"/>
  <c r="J29" i="3" s="1"/>
  <c r="J43" i="3" s="1"/>
  <c r="K69" i="3" s="1"/>
  <c r="J82" i="3"/>
  <c r="J74" i="3"/>
  <c r="K3" i="3"/>
  <c r="H27" i="3"/>
  <c r="H23" i="3" s="1"/>
  <c r="I80" i="3"/>
  <c r="I81" i="3" s="1"/>
  <c r="G23" i="3"/>
  <c r="H76" i="3"/>
  <c r="H28" i="3" s="1"/>
  <c r="I29" i="3"/>
  <c r="I43" i="3" s="1"/>
  <c r="J69" i="3" s="1"/>
  <c r="G63" i="3" l="1"/>
  <c r="G64" i="3"/>
  <c r="G61" i="3"/>
  <c r="G66" i="3"/>
  <c r="G60" i="3"/>
  <c r="G67" i="3"/>
  <c r="G58" i="3"/>
  <c r="G62" i="3"/>
  <c r="G65" i="3"/>
  <c r="F28" i="5"/>
  <c r="F82" i="5"/>
  <c r="F80" i="5"/>
  <c r="H21" i="6"/>
  <c r="H31" i="6" s="1"/>
  <c r="K39" i="5"/>
  <c r="L4" i="5"/>
  <c r="G21" i="5"/>
  <c r="L28" i="6"/>
  <c r="G58" i="6"/>
  <c r="G47" i="6" s="1"/>
  <c r="G67" i="6"/>
  <c r="G60" i="6"/>
  <c r="G66" i="6"/>
  <c r="G59" i="6"/>
  <c r="G62" i="6"/>
  <c r="G64" i="6"/>
  <c r="G65" i="6"/>
  <c r="G24" i="6"/>
  <c r="G63" i="6"/>
  <c r="G61" i="6"/>
  <c r="J39" i="6"/>
  <c r="K4" i="6"/>
  <c r="J8" i="6"/>
  <c r="J41" i="6"/>
  <c r="K6" i="6"/>
  <c r="I10" i="6"/>
  <c r="I18" i="6" s="1"/>
  <c r="I19" i="6" s="1"/>
  <c r="H26" i="6"/>
  <c r="I42" i="6"/>
  <c r="I44" i="6" s="1"/>
  <c r="I52" i="6"/>
  <c r="I29" i="6"/>
  <c r="I43" i="6" s="1"/>
  <c r="J69" i="6" s="1"/>
  <c r="J75" i="6"/>
  <c r="J77" i="6"/>
  <c r="J82" i="6"/>
  <c r="J80" i="6"/>
  <c r="G32" i="6"/>
  <c r="G46" i="6" s="1"/>
  <c r="I74" i="6"/>
  <c r="I26" i="6" s="1"/>
  <c r="I27" i="6"/>
  <c r="M22" i="6"/>
  <c r="M81" i="6"/>
  <c r="M76" i="6"/>
  <c r="N3" i="6"/>
  <c r="K76" i="5"/>
  <c r="K22" i="5"/>
  <c r="L3" i="5"/>
  <c r="J75" i="5"/>
  <c r="J77" i="5"/>
  <c r="H10" i="5"/>
  <c r="H18" i="5" s="1"/>
  <c r="H19" i="5" s="1"/>
  <c r="I41" i="5"/>
  <c r="J6" i="5"/>
  <c r="I8" i="5"/>
  <c r="H42" i="5"/>
  <c r="I74" i="5"/>
  <c r="K39" i="3"/>
  <c r="L4" i="3"/>
  <c r="J8" i="3"/>
  <c r="J41" i="3"/>
  <c r="K6" i="3"/>
  <c r="J75" i="3"/>
  <c r="J26" i="3"/>
  <c r="J52" i="3"/>
  <c r="K52" i="3"/>
  <c r="I10" i="3"/>
  <c r="I18" i="3" s="1"/>
  <c r="I19" i="3" s="1"/>
  <c r="J80" i="3"/>
  <c r="J81" i="3" s="1"/>
  <c r="H21" i="3"/>
  <c r="H31" i="3" s="1"/>
  <c r="I42" i="3"/>
  <c r="I44" i="3"/>
  <c r="I27" i="3"/>
  <c r="K79" i="3"/>
  <c r="K77" i="3"/>
  <c r="K82" i="3"/>
  <c r="K74" i="3"/>
  <c r="L3" i="3"/>
  <c r="I76" i="3"/>
  <c r="I28" i="3" s="1"/>
  <c r="G24" i="3"/>
  <c r="J27" i="3" l="1"/>
  <c r="J23" i="3" s="1"/>
  <c r="F27" i="5"/>
  <c r="F23" i="5" s="1"/>
  <c r="F79" i="5"/>
  <c r="F26" i="5" s="1"/>
  <c r="F31" i="5" s="1"/>
  <c r="F29" i="5"/>
  <c r="F43" i="5" s="1"/>
  <c r="I21" i="6"/>
  <c r="I31" i="6" s="1"/>
  <c r="M4" i="5"/>
  <c r="L39" i="5"/>
  <c r="H21" i="5"/>
  <c r="J79" i="6"/>
  <c r="J10" i="6"/>
  <c r="J18" i="6" s="1"/>
  <c r="J19" i="6" s="1"/>
  <c r="M28" i="6"/>
  <c r="I23" i="6"/>
  <c r="K82" i="6"/>
  <c r="K80" i="6"/>
  <c r="K79" i="6" s="1"/>
  <c r="J52" i="6"/>
  <c r="L4" i="6"/>
  <c r="K39" i="6"/>
  <c r="J27" i="6"/>
  <c r="J23" i="6" s="1"/>
  <c r="J74" i="6"/>
  <c r="H67" i="6"/>
  <c r="H60" i="6"/>
  <c r="H66" i="6"/>
  <c r="H61" i="6"/>
  <c r="H59" i="6"/>
  <c r="H47" i="6" s="1"/>
  <c r="H62" i="6"/>
  <c r="H64" i="6"/>
  <c r="H63" i="6"/>
  <c r="H24" i="6"/>
  <c r="H65" i="6"/>
  <c r="H32" i="6"/>
  <c r="H46" i="6" s="1"/>
  <c r="K75" i="6"/>
  <c r="K77" i="6"/>
  <c r="J29" i="6"/>
  <c r="J43" i="6" s="1"/>
  <c r="K69" i="6" s="1"/>
  <c r="J42" i="6"/>
  <c r="K41" i="6"/>
  <c r="L6" i="6"/>
  <c r="K8" i="6"/>
  <c r="N76" i="6"/>
  <c r="N81" i="6"/>
  <c r="O3" i="6"/>
  <c r="N22" i="6"/>
  <c r="K75" i="5"/>
  <c r="K77" i="5"/>
  <c r="I10" i="5"/>
  <c r="I18" i="5" s="1"/>
  <c r="I19" i="5" s="1"/>
  <c r="J74" i="5"/>
  <c r="J41" i="5"/>
  <c r="K6" i="5"/>
  <c r="J8" i="5"/>
  <c r="I42" i="5"/>
  <c r="L76" i="5"/>
  <c r="M3" i="5"/>
  <c r="L22" i="5"/>
  <c r="I23" i="3"/>
  <c r="I21" i="3"/>
  <c r="I31" i="3" s="1"/>
  <c r="J76" i="3"/>
  <c r="J28" i="3" s="1"/>
  <c r="L39" i="3"/>
  <c r="M4" i="3"/>
  <c r="L77" i="3"/>
  <c r="L82" i="3"/>
  <c r="L74" i="3"/>
  <c r="L79" i="3"/>
  <c r="M3" i="3"/>
  <c r="K75" i="3"/>
  <c r="K76" i="3" s="1"/>
  <c r="K26" i="3"/>
  <c r="K41" i="3"/>
  <c r="L6" i="3"/>
  <c r="K8" i="3"/>
  <c r="J42" i="3"/>
  <c r="J44" i="3" s="1"/>
  <c r="K29" i="3"/>
  <c r="K43" i="3" s="1"/>
  <c r="L69" i="3" s="1"/>
  <c r="H67" i="3"/>
  <c r="H60" i="3"/>
  <c r="H66" i="3"/>
  <c r="H61" i="3"/>
  <c r="H59" i="3"/>
  <c r="H47" i="3" s="1"/>
  <c r="H65" i="3"/>
  <c r="H62" i="3"/>
  <c r="H64" i="3"/>
  <c r="H63" i="3"/>
  <c r="H24" i="3"/>
  <c r="I32" i="3"/>
  <c r="I46" i="3" s="1"/>
  <c r="H32" i="3"/>
  <c r="H46" i="3" s="1"/>
  <c r="J10" i="3"/>
  <c r="J18" i="3" s="1"/>
  <c r="J19" i="3" s="1"/>
  <c r="K80" i="3"/>
  <c r="K81" i="3" s="1"/>
  <c r="L29" i="3" l="1"/>
  <c r="L43" i="3" s="1"/>
  <c r="M69" i="3" s="1"/>
  <c r="M52" i="3" s="1"/>
  <c r="G69" i="5"/>
  <c r="F44" i="5"/>
  <c r="F67" i="5"/>
  <c r="F65" i="5"/>
  <c r="F61" i="5"/>
  <c r="F32" i="5"/>
  <c r="F46" i="5" s="1"/>
  <c r="F24" i="5"/>
  <c r="F64" i="5"/>
  <c r="F60" i="5"/>
  <c r="F62" i="5"/>
  <c r="F63" i="5"/>
  <c r="F57" i="5"/>
  <c r="F47" i="5" s="1"/>
  <c r="F66" i="5"/>
  <c r="F59" i="5"/>
  <c r="F58" i="5"/>
  <c r="N28" i="6"/>
  <c r="J26" i="6"/>
  <c r="J44" i="6"/>
  <c r="M39" i="5"/>
  <c r="N4" i="5"/>
  <c r="O76" i="6"/>
  <c r="O28" i="6" s="1"/>
  <c r="O22" i="6"/>
  <c r="O81" i="6"/>
  <c r="P3" i="6"/>
  <c r="I66" i="6"/>
  <c r="I61" i="6"/>
  <c r="I62" i="6"/>
  <c r="I64" i="6"/>
  <c r="I67" i="6"/>
  <c r="I60" i="6"/>
  <c r="I47" i="6" s="1"/>
  <c r="I65" i="6"/>
  <c r="I63" i="6"/>
  <c r="I24" i="6"/>
  <c r="L39" i="6"/>
  <c r="M4" i="6"/>
  <c r="I32" i="6"/>
  <c r="I46" i="6" s="1"/>
  <c r="L41" i="6"/>
  <c r="M6" i="6"/>
  <c r="L8" i="6"/>
  <c r="L75" i="6"/>
  <c r="L77" i="6"/>
  <c r="K29" i="6"/>
  <c r="K43" i="6" s="1"/>
  <c r="L69" i="6" s="1"/>
  <c r="L52" i="6" s="1"/>
  <c r="J21" i="6"/>
  <c r="J31" i="6" s="1"/>
  <c r="J32" i="6" s="1"/>
  <c r="J46" i="6" s="1"/>
  <c r="K10" i="6"/>
  <c r="K18" i="6" s="1"/>
  <c r="K19" i="6" s="1"/>
  <c r="K42" i="6"/>
  <c r="K44" i="6" s="1"/>
  <c r="K27" i="6"/>
  <c r="K74" i="6"/>
  <c r="K26" i="6" s="1"/>
  <c r="K52" i="6"/>
  <c r="L80" i="6"/>
  <c r="L82" i="6"/>
  <c r="M76" i="5"/>
  <c r="N3" i="5"/>
  <c r="M22" i="5"/>
  <c r="I21" i="5"/>
  <c r="J10" i="5"/>
  <c r="J18" i="5" s="1"/>
  <c r="J19" i="5" s="1"/>
  <c r="L75" i="5"/>
  <c r="L77" i="5"/>
  <c r="K41" i="5"/>
  <c r="L6" i="5"/>
  <c r="K8" i="5"/>
  <c r="K74" i="5"/>
  <c r="J42" i="5"/>
  <c r="L52" i="3"/>
  <c r="K27" i="3"/>
  <c r="M39" i="3"/>
  <c r="N4" i="3"/>
  <c r="K28" i="3"/>
  <c r="M77" i="3"/>
  <c r="M82" i="3"/>
  <c r="M74" i="3"/>
  <c r="M79" i="3"/>
  <c r="N3" i="3"/>
  <c r="K10" i="3"/>
  <c r="K18" i="3" s="1"/>
  <c r="K19" i="3" s="1"/>
  <c r="I66" i="3"/>
  <c r="I61" i="3"/>
  <c r="I65" i="3"/>
  <c r="I62" i="3"/>
  <c r="I64" i="3"/>
  <c r="I63" i="3"/>
  <c r="I60" i="3"/>
  <c r="I67" i="3"/>
  <c r="I24" i="3"/>
  <c r="J21" i="3"/>
  <c r="J31" i="3" s="1"/>
  <c r="L41" i="3"/>
  <c r="M6" i="3"/>
  <c r="L8" i="3"/>
  <c r="L80" i="3"/>
  <c r="L81" i="3" s="1"/>
  <c r="K42" i="3"/>
  <c r="K44" i="3"/>
  <c r="L75" i="3"/>
  <c r="L76" i="3" s="1"/>
  <c r="L28" i="3" s="1"/>
  <c r="L26" i="3"/>
  <c r="I47" i="3"/>
  <c r="G52" i="5" l="1"/>
  <c r="O4" i="5"/>
  <c r="N39" i="5"/>
  <c r="M75" i="6"/>
  <c r="M77" i="6"/>
  <c r="L29" i="6"/>
  <c r="L43" i="6" s="1"/>
  <c r="M69" i="6" s="1"/>
  <c r="M52" i="6" s="1"/>
  <c r="L27" i="6"/>
  <c r="L23" i="6" s="1"/>
  <c r="L74" i="6"/>
  <c r="M80" i="6"/>
  <c r="M79" i="6" s="1"/>
  <c r="M82" i="6"/>
  <c r="K21" i="6"/>
  <c r="K31" i="6" s="1"/>
  <c r="L10" i="6"/>
  <c r="L18" i="6" s="1"/>
  <c r="L19" i="6" s="1"/>
  <c r="L79" i="6"/>
  <c r="M41" i="6"/>
  <c r="N6" i="6"/>
  <c r="M8" i="6"/>
  <c r="K23" i="6"/>
  <c r="L42" i="6"/>
  <c r="J66" i="6"/>
  <c r="J61" i="6"/>
  <c r="J47" i="6" s="1"/>
  <c r="J65" i="6"/>
  <c r="J62" i="6"/>
  <c r="J64" i="6"/>
  <c r="J67" i="6"/>
  <c r="J24" i="6"/>
  <c r="J63" i="6"/>
  <c r="P76" i="6"/>
  <c r="P81" i="6"/>
  <c r="P22" i="6"/>
  <c r="Q3" i="6"/>
  <c r="M39" i="6"/>
  <c r="N4" i="6"/>
  <c r="K10" i="5"/>
  <c r="K18" i="5" s="1"/>
  <c r="K19" i="5" s="1"/>
  <c r="L41" i="5"/>
  <c r="L8" i="5"/>
  <c r="M6" i="5"/>
  <c r="K42" i="5"/>
  <c r="M75" i="5"/>
  <c r="M77" i="5"/>
  <c r="L74" i="5"/>
  <c r="J21" i="5"/>
  <c r="N76" i="5"/>
  <c r="N22" i="5"/>
  <c r="O3" i="5"/>
  <c r="L10" i="3"/>
  <c r="L18" i="3" s="1"/>
  <c r="L19" i="3" s="1"/>
  <c r="L27" i="3"/>
  <c r="L23" i="3" s="1"/>
  <c r="M41" i="3"/>
  <c r="N6" i="3"/>
  <c r="M8" i="3"/>
  <c r="M80" i="3"/>
  <c r="M81" i="3"/>
  <c r="K23" i="3"/>
  <c r="N77" i="3"/>
  <c r="N82" i="3"/>
  <c r="N74" i="3"/>
  <c r="N79" i="3"/>
  <c r="O3" i="3"/>
  <c r="L42" i="3"/>
  <c r="L44" i="3" s="1"/>
  <c r="M75" i="3"/>
  <c r="M76" i="3" s="1"/>
  <c r="M28" i="3" s="1"/>
  <c r="M26" i="3"/>
  <c r="J66" i="3"/>
  <c r="J61" i="3"/>
  <c r="J47" i="3" s="1"/>
  <c r="J65" i="3"/>
  <c r="J62" i="3"/>
  <c r="J64" i="3"/>
  <c r="J63" i="3"/>
  <c r="J67" i="3"/>
  <c r="J24" i="3"/>
  <c r="J32" i="3"/>
  <c r="J46" i="3" s="1"/>
  <c r="M29" i="3"/>
  <c r="M43" i="3" s="1"/>
  <c r="N69" i="3" s="1"/>
  <c r="N52" i="3" s="1"/>
  <c r="K21" i="3"/>
  <c r="K31" i="3" s="1"/>
  <c r="N39" i="3"/>
  <c r="O4" i="3"/>
  <c r="K81" i="5" l="1"/>
  <c r="K28" i="5" s="1"/>
  <c r="L44" i="6"/>
  <c r="L21" i="6"/>
  <c r="O39" i="5"/>
  <c r="P4" i="5"/>
  <c r="M42" i="6"/>
  <c r="N39" i="6"/>
  <c r="O4" i="6"/>
  <c r="L26" i="6"/>
  <c r="N80" i="6"/>
  <c r="N79" i="6" s="1"/>
  <c r="N82" i="6"/>
  <c r="N41" i="6"/>
  <c r="O6" i="6"/>
  <c r="N8" i="6"/>
  <c r="Q76" i="6"/>
  <c r="Q81" i="6"/>
  <c r="Q22" i="6"/>
  <c r="R3" i="6"/>
  <c r="M10" i="6"/>
  <c r="M18" i="6" s="1"/>
  <c r="M19" i="6" s="1"/>
  <c r="N77" i="6"/>
  <c r="N75" i="6"/>
  <c r="M29" i="6"/>
  <c r="M43" i="6" s="1"/>
  <c r="N69" i="6" s="1"/>
  <c r="N52" i="6" s="1"/>
  <c r="L31" i="6"/>
  <c r="L32" i="6" s="1"/>
  <c r="L46" i="6" s="1"/>
  <c r="P28" i="6"/>
  <c r="K66" i="6"/>
  <c r="K65" i="6"/>
  <c r="K62" i="6"/>
  <c r="K47" i="6" s="1"/>
  <c r="K64" i="6"/>
  <c r="K63" i="6"/>
  <c r="K67" i="6"/>
  <c r="K24" i="6"/>
  <c r="K32" i="6"/>
  <c r="K46" i="6" s="1"/>
  <c r="M27" i="6"/>
  <c r="M74" i="6"/>
  <c r="M26" i="6" s="1"/>
  <c r="M74" i="5"/>
  <c r="L10" i="5"/>
  <c r="L18" i="5" s="1"/>
  <c r="L19" i="5" s="1"/>
  <c r="L42" i="5"/>
  <c r="O76" i="5"/>
  <c r="O22" i="5"/>
  <c r="P3" i="5"/>
  <c r="K21" i="5"/>
  <c r="N77" i="5"/>
  <c r="N75" i="5"/>
  <c r="M41" i="5"/>
  <c r="M8" i="5"/>
  <c r="N6" i="5"/>
  <c r="O82" i="3"/>
  <c r="O74" i="3"/>
  <c r="O79" i="3"/>
  <c r="O77" i="3"/>
  <c r="P3" i="3"/>
  <c r="K66" i="3"/>
  <c r="K65" i="3"/>
  <c r="K62" i="3"/>
  <c r="K47" i="3" s="1"/>
  <c r="K64" i="3"/>
  <c r="K63" i="3"/>
  <c r="K67" i="3"/>
  <c r="K24" i="3"/>
  <c r="N80" i="3"/>
  <c r="N81" i="3"/>
  <c r="M10" i="3"/>
  <c r="M18" i="3" s="1"/>
  <c r="M19" i="3" s="1"/>
  <c r="N75" i="3"/>
  <c r="N26" i="3"/>
  <c r="N41" i="3"/>
  <c r="O6" i="3"/>
  <c r="N8" i="3"/>
  <c r="M42" i="3"/>
  <c r="M44" i="3" s="1"/>
  <c r="O39" i="3"/>
  <c r="P4" i="3"/>
  <c r="M27" i="3"/>
  <c r="N29" i="3"/>
  <c r="N43" i="3" s="1"/>
  <c r="O69" i="3" s="1"/>
  <c r="O52" i="3" s="1"/>
  <c r="K32" i="3"/>
  <c r="K46" i="3" s="1"/>
  <c r="L21" i="3"/>
  <c r="L31" i="3" s="1"/>
  <c r="O29" i="3" l="1"/>
  <c r="O43" i="3" s="1"/>
  <c r="P69" i="3" s="1"/>
  <c r="P52" i="3" s="1"/>
  <c r="N27" i="3"/>
  <c r="N23" i="3" s="1"/>
  <c r="Q28" i="6"/>
  <c r="M21" i="6"/>
  <c r="M31" i="6" s="1"/>
  <c r="M66" i="6" s="1"/>
  <c r="M21" i="3"/>
  <c r="M31" i="3" s="1"/>
  <c r="M64" i="3" s="1"/>
  <c r="M47" i="3" s="1"/>
  <c r="P39" i="5"/>
  <c r="Q4" i="5"/>
  <c r="R4" i="5" s="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L21" i="5"/>
  <c r="M65" i="6"/>
  <c r="L65" i="6"/>
  <c r="L64" i="6"/>
  <c r="L63" i="6"/>
  <c r="L47" i="6" s="1"/>
  <c r="L67" i="6"/>
  <c r="L24" i="6"/>
  <c r="L66" i="6"/>
  <c r="R81" i="6"/>
  <c r="R76" i="6"/>
  <c r="R22" i="6"/>
  <c r="S3" i="6"/>
  <c r="M23" i="6"/>
  <c r="O80" i="6"/>
  <c r="O79" i="6" s="1"/>
  <c r="O82" i="6"/>
  <c r="M32" i="6"/>
  <c r="N74" i="6"/>
  <c r="N26" i="6" s="1"/>
  <c r="N27" i="6"/>
  <c r="N23" i="6" s="1"/>
  <c r="O39" i="6"/>
  <c r="P4" i="6"/>
  <c r="O75" i="6"/>
  <c r="N29" i="6"/>
  <c r="N43" i="6" s="1"/>
  <c r="O69" i="6" s="1"/>
  <c r="O52" i="6" s="1"/>
  <c r="O77" i="6"/>
  <c r="N10" i="6"/>
  <c r="N18" i="6" s="1"/>
  <c r="N19" i="6" s="1"/>
  <c r="O41" i="6"/>
  <c r="P6" i="6"/>
  <c r="O8" i="6"/>
  <c r="M44" i="6"/>
  <c r="M64" i="6" s="1"/>
  <c r="M47" i="6" s="1"/>
  <c r="N42" i="6"/>
  <c r="N44" i="6"/>
  <c r="O75" i="5"/>
  <c r="O77" i="5"/>
  <c r="P76" i="5"/>
  <c r="P22" i="5"/>
  <c r="Q3" i="5"/>
  <c r="N41" i="5"/>
  <c r="N8" i="5"/>
  <c r="O6" i="5"/>
  <c r="M10" i="5"/>
  <c r="M18" i="5" s="1"/>
  <c r="M19" i="5" s="1"/>
  <c r="M42" i="5"/>
  <c r="N74" i="5"/>
  <c r="P39" i="3"/>
  <c r="Q4" i="3"/>
  <c r="R4" i="3" s="1"/>
  <c r="S4" i="3" s="1"/>
  <c r="T4" i="3" s="1"/>
  <c r="U4" i="3" s="1"/>
  <c r="V4" i="3" s="1"/>
  <c r="W4" i="3" s="1"/>
  <c r="X4" i="3" s="1"/>
  <c r="Y4" i="3" s="1"/>
  <c r="Z4" i="3" s="1"/>
  <c r="AA4" i="3" s="1"/>
  <c r="AB4" i="3" s="1"/>
  <c r="AC4" i="3" s="1"/>
  <c r="AD4" i="3" s="1"/>
  <c r="AE4" i="3" s="1"/>
  <c r="AF4" i="3" s="1"/>
  <c r="AG4" i="3" s="1"/>
  <c r="AH4" i="3" s="1"/>
  <c r="AI4" i="3" s="1"/>
  <c r="AJ4" i="3" s="1"/>
  <c r="AK4" i="3" s="1"/>
  <c r="AL4" i="3" s="1"/>
  <c r="AM4" i="3" s="1"/>
  <c r="AN4" i="3" s="1"/>
  <c r="N10" i="3"/>
  <c r="N18" i="3" s="1"/>
  <c r="N19" i="3" s="1"/>
  <c r="O41" i="3"/>
  <c r="P6" i="3"/>
  <c r="O8" i="3"/>
  <c r="P82" i="3"/>
  <c r="P74" i="3"/>
  <c r="P79" i="3"/>
  <c r="P77" i="3"/>
  <c r="Q3" i="3"/>
  <c r="L65" i="3"/>
  <c r="L64" i="3"/>
  <c r="L63" i="3"/>
  <c r="L47" i="3" s="1"/>
  <c r="L67" i="3"/>
  <c r="L66" i="3"/>
  <c r="L24" i="3"/>
  <c r="L32" i="3"/>
  <c r="L46" i="3" s="1"/>
  <c r="N42" i="3"/>
  <c r="N44" i="3" s="1"/>
  <c r="M66" i="3"/>
  <c r="M23" i="3"/>
  <c r="O80" i="3"/>
  <c r="O81" i="3" s="1"/>
  <c r="N76" i="3"/>
  <c r="N28" i="3" s="1"/>
  <c r="O75" i="3"/>
  <c r="O76" i="3" s="1"/>
  <c r="O26" i="3"/>
  <c r="M32" i="3"/>
  <c r="M46" i="3" s="1"/>
  <c r="M67" i="3" l="1"/>
  <c r="M65" i="3"/>
  <c r="M24" i="3"/>
  <c r="M24" i="6"/>
  <c r="M67" i="6"/>
  <c r="N21" i="6"/>
  <c r="O10" i="6"/>
  <c r="O18" i="6" s="1"/>
  <c r="O19" i="6" s="1"/>
  <c r="P41" i="6"/>
  <c r="P8" i="6"/>
  <c r="Q6" i="6"/>
  <c r="O27" i="6"/>
  <c r="O23" i="6" s="1"/>
  <c r="O74" i="6"/>
  <c r="O26" i="6" s="1"/>
  <c r="S81" i="6"/>
  <c r="S22" i="6"/>
  <c r="T3" i="6"/>
  <c r="S76" i="6"/>
  <c r="O42" i="6"/>
  <c r="M46" i="6"/>
  <c r="R28" i="6"/>
  <c r="P39" i="6"/>
  <c r="Q4" i="6"/>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P82" i="6"/>
  <c r="P80" i="6"/>
  <c r="P79" i="6" s="1"/>
  <c r="P75" i="6"/>
  <c r="O29" i="6"/>
  <c r="O43" i="6" s="1"/>
  <c r="P69" i="6" s="1"/>
  <c r="P52" i="6" s="1"/>
  <c r="P77" i="6"/>
  <c r="N31" i="6"/>
  <c r="N10" i="5"/>
  <c r="N18" i="5" s="1"/>
  <c r="N19" i="5" s="1"/>
  <c r="Q76" i="5"/>
  <c r="Q22" i="5"/>
  <c r="R3" i="5"/>
  <c r="N42" i="5"/>
  <c r="M21" i="5"/>
  <c r="P77" i="5"/>
  <c r="P75" i="5"/>
  <c r="O74" i="5"/>
  <c r="O41" i="5"/>
  <c r="O8" i="5"/>
  <c r="P6" i="5"/>
  <c r="O10" i="3"/>
  <c r="O18" i="3" s="1"/>
  <c r="O19" i="3" s="1"/>
  <c r="P41" i="3"/>
  <c r="P8" i="3"/>
  <c r="Q6" i="3"/>
  <c r="Q74" i="3"/>
  <c r="Q79" i="3"/>
  <c r="Q77" i="3"/>
  <c r="Q82" i="3"/>
  <c r="R3" i="3"/>
  <c r="O42" i="3"/>
  <c r="O44" i="3" s="1"/>
  <c r="N21" i="3"/>
  <c r="N31" i="3" s="1"/>
  <c r="O27" i="3"/>
  <c r="P29" i="3"/>
  <c r="P43" i="3" s="1"/>
  <c r="Q69" i="3" s="1"/>
  <c r="O28" i="3"/>
  <c r="P80" i="3"/>
  <c r="P81" i="3" s="1"/>
  <c r="P75" i="3"/>
  <c r="P26" i="3"/>
  <c r="Q29" i="3" l="1"/>
  <c r="O44" i="6"/>
  <c r="O21" i="3"/>
  <c r="O31" i="3" s="1"/>
  <c r="O24" i="3" s="1"/>
  <c r="N21" i="5"/>
  <c r="N67" i="6"/>
  <c r="N65" i="6"/>
  <c r="N47" i="6" s="1"/>
  <c r="N66" i="6"/>
  <c r="N24" i="6"/>
  <c r="N32" i="6"/>
  <c r="N46" i="6" s="1"/>
  <c r="Q8" i="6"/>
  <c r="R6" i="6"/>
  <c r="P27" i="6"/>
  <c r="P23" i="6" s="1"/>
  <c r="P74" i="6"/>
  <c r="P26" i="6" s="1"/>
  <c r="P21" i="6"/>
  <c r="P31" i="6" s="1"/>
  <c r="P10" i="6"/>
  <c r="P18" i="6" s="1"/>
  <c r="P19" i="6" s="1"/>
  <c r="P29" i="6"/>
  <c r="P43" i="6" s="1"/>
  <c r="Q69" i="6" s="1"/>
  <c r="Q75" i="6"/>
  <c r="Q77" i="6"/>
  <c r="S28" i="6"/>
  <c r="P42" i="6"/>
  <c r="Q82" i="6"/>
  <c r="Q80" i="6"/>
  <c r="Q79" i="6" s="1"/>
  <c r="T22" i="6"/>
  <c r="T81" i="6"/>
  <c r="T76" i="6"/>
  <c r="U3" i="6"/>
  <c r="O21" i="6"/>
  <c r="O31" i="6" s="1"/>
  <c r="P74" i="5"/>
  <c r="Q77" i="5"/>
  <c r="Q75" i="5"/>
  <c r="R76" i="5"/>
  <c r="R22" i="5"/>
  <c r="S3" i="5"/>
  <c r="P41" i="5"/>
  <c r="Q6" i="5"/>
  <c r="P8" i="5"/>
  <c r="O10" i="5"/>
  <c r="O18" i="5" s="1"/>
  <c r="O19" i="5" s="1"/>
  <c r="O42" i="5"/>
  <c r="O23" i="3"/>
  <c r="Q80" i="3"/>
  <c r="Q81" i="3" s="1"/>
  <c r="N67" i="3"/>
  <c r="N66" i="3"/>
  <c r="N65" i="3"/>
  <c r="N47" i="3" s="1"/>
  <c r="N24" i="3"/>
  <c r="N32" i="3"/>
  <c r="N46" i="3" s="1"/>
  <c r="Q75" i="3"/>
  <c r="Q76" i="3" s="1"/>
  <c r="Q26" i="3"/>
  <c r="P27" i="3"/>
  <c r="P23" i="3" s="1"/>
  <c r="Q8" i="3"/>
  <c r="R6" i="3"/>
  <c r="P76" i="3"/>
  <c r="P28" i="3" s="1"/>
  <c r="P10" i="3"/>
  <c r="P18" i="3" s="1"/>
  <c r="P19" i="3" s="1"/>
  <c r="R79" i="3"/>
  <c r="R77" i="3"/>
  <c r="R82" i="3"/>
  <c r="R74" i="3"/>
  <c r="S3" i="3"/>
  <c r="P42" i="3"/>
  <c r="P44" i="3" s="1"/>
  <c r="O32" i="3"/>
  <c r="O46" i="3" s="1"/>
  <c r="O66" i="3" l="1"/>
  <c r="O67" i="3"/>
  <c r="P44" i="6"/>
  <c r="U22" i="6"/>
  <c r="U76" i="6"/>
  <c r="V3" i="6"/>
  <c r="U81" i="6"/>
  <c r="R8" i="6"/>
  <c r="S6" i="6"/>
  <c r="T28" i="6"/>
  <c r="Q29" i="6"/>
  <c r="R75" i="6"/>
  <c r="R77" i="6"/>
  <c r="Q10" i="6"/>
  <c r="Q18" i="6" s="1"/>
  <c r="Q19" i="6" s="1"/>
  <c r="O67" i="6"/>
  <c r="O24" i="6"/>
  <c r="O66" i="6"/>
  <c r="O32" i="6"/>
  <c r="O46" i="6" s="1"/>
  <c r="Q74" i="6"/>
  <c r="Q26" i="6" s="1"/>
  <c r="Q27" i="6"/>
  <c r="Q23" i="6" s="1"/>
  <c r="R80" i="6"/>
  <c r="R79" i="6" s="1"/>
  <c r="R82" i="6"/>
  <c r="P67" i="6"/>
  <c r="P24" i="6"/>
  <c r="P32" i="6"/>
  <c r="P46" i="6" s="1"/>
  <c r="Q74" i="5"/>
  <c r="O21" i="5"/>
  <c r="P10" i="5"/>
  <c r="P18" i="5" s="1"/>
  <c r="P19" i="5" s="1"/>
  <c r="R75" i="5"/>
  <c r="R77" i="5"/>
  <c r="R6" i="5"/>
  <c r="Q8" i="5"/>
  <c r="P42" i="5"/>
  <c r="S76" i="5"/>
  <c r="S22" i="5"/>
  <c r="T3" i="5"/>
  <c r="Q10" i="3"/>
  <c r="Q18" i="3" s="1"/>
  <c r="Q19" i="3" s="1"/>
  <c r="P47" i="3"/>
  <c r="O47" i="3"/>
  <c r="R29" i="3"/>
  <c r="R80" i="3"/>
  <c r="R81" i="3" s="1"/>
  <c r="Q27" i="3"/>
  <c r="Q23" i="3" s="1"/>
  <c r="Q28" i="3"/>
  <c r="P21" i="3"/>
  <c r="P31" i="3" s="1"/>
  <c r="S79" i="3"/>
  <c r="S77" i="3"/>
  <c r="S82" i="3"/>
  <c r="S74" i="3"/>
  <c r="T3" i="3"/>
  <c r="R75" i="3"/>
  <c r="R76" i="3" s="1"/>
  <c r="R26" i="3"/>
  <c r="R8" i="3"/>
  <c r="S6" i="3"/>
  <c r="U28" i="6" l="1"/>
  <c r="P47" i="6"/>
  <c r="O47" i="6"/>
  <c r="T6" i="6"/>
  <c r="S8" i="6"/>
  <c r="R10" i="6"/>
  <c r="R18" i="6" s="1"/>
  <c r="R19" i="6" s="1"/>
  <c r="S82" i="6"/>
  <c r="S80" i="6"/>
  <c r="S79" i="6" s="1"/>
  <c r="Q21" i="6"/>
  <c r="Q31" i="6" s="1"/>
  <c r="V76" i="6"/>
  <c r="V28" i="6" s="1"/>
  <c r="W3" i="6"/>
  <c r="V22" i="6"/>
  <c r="V81" i="6"/>
  <c r="S75" i="6"/>
  <c r="S77" i="6"/>
  <c r="R29" i="6"/>
  <c r="R74" i="6"/>
  <c r="R26" i="6" s="1"/>
  <c r="R27" i="6"/>
  <c r="R23" i="6" s="1"/>
  <c r="S75" i="5"/>
  <c r="S77" i="5"/>
  <c r="R74" i="5"/>
  <c r="P21" i="5"/>
  <c r="T76" i="5"/>
  <c r="U3" i="5"/>
  <c r="T22" i="5"/>
  <c r="Q10" i="5"/>
  <c r="Q18" i="5" s="1"/>
  <c r="Q19" i="5" s="1"/>
  <c r="S6" i="5"/>
  <c r="R8" i="5"/>
  <c r="T77" i="3"/>
  <c r="T82" i="3"/>
  <c r="T74" i="3"/>
  <c r="T79" i="3"/>
  <c r="U3" i="3"/>
  <c r="S26" i="3"/>
  <c r="S75" i="3"/>
  <c r="T6" i="3"/>
  <c r="S8" i="3"/>
  <c r="R10" i="3"/>
  <c r="R18" i="3" s="1"/>
  <c r="R19" i="3" s="1"/>
  <c r="S29" i="3"/>
  <c r="S80" i="3"/>
  <c r="S81" i="3" s="1"/>
  <c r="R28" i="3"/>
  <c r="P67" i="3"/>
  <c r="P24" i="3"/>
  <c r="P32" i="3"/>
  <c r="P46" i="3" s="1"/>
  <c r="R27" i="3"/>
  <c r="R23" i="3" s="1"/>
  <c r="Q21" i="3"/>
  <c r="Q31" i="3" s="1"/>
  <c r="T29" i="3" l="1"/>
  <c r="T75" i="6"/>
  <c r="T77" i="6"/>
  <c r="S29" i="6"/>
  <c r="T80" i="6"/>
  <c r="T79" i="6" s="1"/>
  <c r="T82" i="6"/>
  <c r="S74" i="6"/>
  <c r="S26" i="6" s="1"/>
  <c r="S27" i="6"/>
  <c r="S23" i="6" s="1"/>
  <c r="R21" i="6"/>
  <c r="R31" i="6" s="1"/>
  <c r="S10" i="6"/>
  <c r="S18" i="6" s="1"/>
  <c r="S19" i="6" s="1"/>
  <c r="W76" i="6"/>
  <c r="W81" i="6"/>
  <c r="W22" i="6"/>
  <c r="X3" i="6"/>
  <c r="U6" i="6"/>
  <c r="T8" i="6"/>
  <c r="Q24" i="6"/>
  <c r="Q32" i="6"/>
  <c r="U76" i="5"/>
  <c r="U22" i="5"/>
  <c r="V3" i="5"/>
  <c r="R10" i="5"/>
  <c r="R18" i="5" s="1"/>
  <c r="R19" i="5" s="1"/>
  <c r="T6" i="5"/>
  <c r="S8" i="5"/>
  <c r="T75" i="5"/>
  <c r="T77" i="5"/>
  <c r="Q21" i="5"/>
  <c r="S74" i="5"/>
  <c r="S27" i="3"/>
  <c r="S23" i="3" s="1"/>
  <c r="Q24" i="3"/>
  <c r="Q32" i="3"/>
  <c r="U77" i="3"/>
  <c r="U82" i="3"/>
  <c r="U74" i="3"/>
  <c r="U79" i="3"/>
  <c r="V3" i="3"/>
  <c r="R21" i="3"/>
  <c r="R31" i="3" s="1"/>
  <c r="T80" i="3"/>
  <c r="T81" i="3" s="1"/>
  <c r="S10" i="3"/>
  <c r="S18" i="3" s="1"/>
  <c r="S19" i="3" s="1"/>
  <c r="T75" i="3"/>
  <c r="T26" i="3"/>
  <c r="U6" i="3"/>
  <c r="T8" i="3"/>
  <c r="S76" i="3"/>
  <c r="S28" i="3" s="1"/>
  <c r="T27" i="3" l="1"/>
  <c r="T23" i="3" s="1"/>
  <c r="R24" i="6"/>
  <c r="R32" i="6"/>
  <c r="V6" i="6"/>
  <c r="U8" i="6"/>
  <c r="T10" i="6"/>
  <c r="T18" i="6" s="1"/>
  <c r="T19" i="6" s="1"/>
  <c r="X76" i="6"/>
  <c r="X81" i="6"/>
  <c r="X22" i="6"/>
  <c r="Y3" i="6"/>
  <c r="U80" i="6"/>
  <c r="U79" i="6" s="1"/>
  <c r="U82" i="6"/>
  <c r="W28" i="6"/>
  <c r="S21" i="6"/>
  <c r="S31" i="6" s="1"/>
  <c r="U75" i="6"/>
  <c r="U77" i="6"/>
  <c r="T29" i="6"/>
  <c r="T74" i="6"/>
  <c r="T26" i="6" s="1"/>
  <c r="T27" i="6"/>
  <c r="T23" i="6" s="1"/>
  <c r="T74" i="5"/>
  <c r="V76" i="5"/>
  <c r="V22" i="5"/>
  <c r="W3" i="5"/>
  <c r="S10" i="5"/>
  <c r="S18" i="5" s="1"/>
  <c r="S19" i="5" s="1"/>
  <c r="T8" i="5"/>
  <c r="U6" i="5"/>
  <c r="R21" i="5"/>
  <c r="U75" i="5"/>
  <c r="U77" i="5"/>
  <c r="T76" i="3"/>
  <c r="T28" i="3" s="1"/>
  <c r="U80" i="3"/>
  <c r="U81" i="3" s="1"/>
  <c r="U75" i="3"/>
  <c r="U27" i="3" s="1"/>
  <c r="U23" i="3" s="1"/>
  <c r="U26" i="3"/>
  <c r="S21" i="3"/>
  <c r="S31" i="3" s="1"/>
  <c r="U29" i="3"/>
  <c r="T10" i="3"/>
  <c r="T18" i="3" s="1"/>
  <c r="T19" i="3" s="1"/>
  <c r="V6" i="3"/>
  <c r="U8" i="3"/>
  <c r="R24" i="3"/>
  <c r="R32" i="3"/>
  <c r="V77" i="3"/>
  <c r="V82" i="3"/>
  <c r="V74" i="3"/>
  <c r="V79" i="3"/>
  <c r="W3" i="3"/>
  <c r="V29" i="3" l="1"/>
  <c r="U76" i="3"/>
  <c r="U28" i="3" s="1"/>
  <c r="U74" i="6"/>
  <c r="U26" i="6" s="1"/>
  <c r="U27" i="6"/>
  <c r="U23" i="6" s="1"/>
  <c r="X28" i="6"/>
  <c r="S24" i="6"/>
  <c r="S32" i="6"/>
  <c r="T21" i="6"/>
  <c r="T31" i="6" s="1"/>
  <c r="V80" i="6"/>
  <c r="V79" i="6" s="1"/>
  <c r="V82" i="6"/>
  <c r="U10" i="6"/>
  <c r="U18" i="6" s="1"/>
  <c r="U19" i="6" s="1"/>
  <c r="W6" i="6"/>
  <c r="V8" i="6"/>
  <c r="V77" i="6"/>
  <c r="V75" i="6"/>
  <c r="U29" i="6"/>
  <c r="Y76" i="6"/>
  <c r="Y28" i="6" s="1"/>
  <c r="Y81" i="6"/>
  <c r="Y22" i="6"/>
  <c r="Z3" i="6"/>
  <c r="V77" i="5"/>
  <c r="V75" i="5"/>
  <c r="S21" i="5"/>
  <c r="U74" i="5"/>
  <c r="W76" i="5"/>
  <c r="W22" i="5"/>
  <c r="X3" i="5"/>
  <c r="U8" i="5"/>
  <c r="V6" i="5"/>
  <c r="T10" i="5"/>
  <c r="T18" i="5" s="1"/>
  <c r="T19" i="5" s="1"/>
  <c r="S24" i="3"/>
  <c r="S32" i="3"/>
  <c r="U10" i="3"/>
  <c r="U18" i="3" s="1"/>
  <c r="U19" i="3" s="1"/>
  <c r="W82" i="3"/>
  <c r="W74" i="3"/>
  <c r="W79" i="3"/>
  <c r="W77" i="3"/>
  <c r="X3" i="3"/>
  <c r="W6" i="3"/>
  <c r="V8" i="3"/>
  <c r="V80" i="3"/>
  <c r="V81" i="3"/>
  <c r="V26" i="3"/>
  <c r="V75" i="3"/>
  <c r="V76" i="3" s="1"/>
  <c r="T21" i="3"/>
  <c r="T31" i="3" s="1"/>
  <c r="V28" i="3" l="1"/>
  <c r="W80" i="6"/>
  <c r="W79" i="6" s="1"/>
  <c r="W82" i="6"/>
  <c r="V74" i="6"/>
  <c r="V26" i="6" s="1"/>
  <c r="V27" i="6"/>
  <c r="V23" i="6" s="1"/>
  <c r="T24" i="6"/>
  <c r="T32" i="6"/>
  <c r="W77" i="6"/>
  <c r="W75" i="6"/>
  <c r="V29" i="6"/>
  <c r="V10" i="6"/>
  <c r="V18" i="6" s="1"/>
  <c r="V19" i="6" s="1"/>
  <c r="Z81" i="6"/>
  <c r="Z76" i="6"/>
  <c r="AA3" i="6"/>
  <c r="Z22" i="6"/>
  <c r="X6" i="6"/>
  <c r="W8" i="6"/>
  <c r="U21" i="6"/>
  <c r="U31" i="6" s="1"/>
  <c r="V8" i="5"/>
  <c r="W6" i="5"/>
  <c r="U10" i="5"/>
  <c r="U18" i="5" s="1"/>
  <c r="U19" i="5" s="1"/>
  <c r="X76" i="5"/>
  <c r="X22" i="5"/>
  <c r="Y3" i="5"/>
  <c r="V74" i="5"/>
  <c r="T21" i="5"/>
  <c r="W75" i="5"/>
  <c r="W77" i="5"/>
  <c r="W80" i="3"/>
  <c r="W81" i="3"/>
  <c r="W75" i="3"/>
  <c r="W26" i="3"/>
  <c r="V10" i="3"/>
  <c r="V18" i="3" s="1"/>
  <c r="V19" i="3" s="1"/>
  <c r="X6" i="3"/>
  <c r="W8" i="3"/>
  <c r="U21" i="3"/>
  <c r="U31" i="3" s="1"/>
  <c r="T24" i="3"/>
  <c r="T32" i="3"/>
  <c r="X82" i="3"/>
  <c r="X74" i="3"/>
  <c r="X79" i="3"/>
  <c r="X77" i="3"/>
  <c r="Y3" i="3"/>
  <c r="V27" i="3"/>
  <c r="V23" i="3" s="1"/>
  <c r="W29" i="3"/>
  <c r="V21" i="3" l="1"/>
  <c r="V31" i="3" s="1"/>
  <c r="V24" i="3" s="1"/>
  <c r="W27" i="3"/>
  <c r="W23" i="3" s="1"/>
  <c r="X29" i="3"/>
  <c r="Z28" i="6"/>
  <c r="U21" i="5"/>
  <c r="X8" i="6"/>
  <c r="Y6" i="6"/>
  <c r="W27" i="6"/>
  <c r="W23" i="6" s="1"/>
  <c r="W74" i="6"/>
  <c r="W26" i="6" s="1"/>
  <c r="X77" i="6"/>
  <c r="W29" i="6"/>
  <c r="X75" i="6"/>
  <c r="AA81" i="6"/>
  <c r="AA76" i="6"/>
  <c r="AA22" i="6"/>
  <c r="AB3" i="6"/>
  <c r="U24" i="6"/>
  <c r="U32" i="6"/>
  <c r="V21" i="6"/>
  <c r="V31" i="6" s="1"/>
  <c r="X82" i="6"/>
  <c r="X80" i="6"/>
  <c r="X79" i="6" s="1"/>
  <c r="W10" i="6"/>
  <c r="W18" i="6" s="1"/>
  <c r="W19" i="6" s="1"/>
  <c r="Y76" i="5"/>
  <c r="Y22" i="5"/>
  <c r="Z3" i="5"/>
  <c r="X77" i="5"/>
  <c r="X75" i="5"/>
  <c r="X6" i="5"/>
  <c r="W8" i="5"/>
  <c r="W74" i="5"/>
  <c r="V10" i="5"/>
  <c r="V18" i="5" s="1"/>
  <c r="V19" i="5" s="1"/>
  <c r="X8" i="3"/>
  <c r="Y6" i="3"/>
  <c r="X80" i="3"/>
  <c r="X81" i="3" s="1"/>
  <c r="V32" i="3"/>
  <c r="X75" i="3"/>
  <c r="X27" i="3" s="1"/>
  <c r="X23" i="3" s="1"/>
  <c r="X26" i="3"/>
  <c r="W76" i="3"/>
  <c r="W28" i="3" s="1"/>
  <c r="Y74" i="3"/>
  <c r="Y79" i="3"/>
  <c r="Y77" i="3"/>
  <c r="Y82" i="3"/>
  <c r="Z3" i="3"/>
  <c r="U24" i="3"/>
  <c r="U32" i="3"/>
  <c r="W10" i="3"/>
  <c r="W18" i="3" s="1"/>
  <c r="W19" i="3" s="1"/>
  <c r="V21" i="5" l="1"/>
  <c r="Y82" i="6"/>
  <c r="Y80" i="6"/>
  <c r="Y79" i="6" s="1"/>
  <c r="X27" i="6"/>
  <c r="X23" i="6" s="1"/>
  <c r="X74" i="6"/>
  <c r="X26" i="6" s="1"/>
  <c r="V24" i="6"/>
  <c r="V32" i="6"/>
  <c r="X29" i="6"/>
  <c r="Y77" i="6"/>
  <c r="Y75" i="6"/>
  <c r="AB76" i="6"/>
  <c r="AB22" i="6"/>
  <c r="AB81" i="6"/>
  <c r="AC3" i="6"/>
  <c r="Y8" i="6"/>
  <c r="Z6" i="6"/>
  <c r="W21" i="6"/>
  <c r="W31" i="6" s="1"/>
  <c r="AA28" i="6"/>
  <c r="X10" i="6"/>
  <c r="X18" i="6" s="1"/>
  <c r="X19" i="6" s="1"/>
  <c r="Z76" i="5"/>
  <c r="Z22" i="5"/>
  <c r="AA3" i="5"/>
  <c r="W10" i="5"/>
  <c r="W18" i="5" s="1"/>
  <c r="W19" i="5" s="1"/>
  <c r="Y6" i="5"/>
  <c r="X8" i="5"/>
  <c r="X74" i="5"/>
  <c r="Y75" i="5"/>
  <c r="Y77" i="5"/>
  <c r="Z79" i="3"/>
  <c r="Z77" i="3"/>
  <c r="Z82" i="3"/>
  <c r="Z74" i="3"/>
  <c r="AA3" i="3"/>
  <c r="X76" i="3"/>
  <c r="X28" i="3" s="1"/>
  <c r="Y29" i="3"/>
  <c r="W21" i="3"/>
  <c r="W31" i="3" s="1"/>
  <c r="Y80" i="3"/>
  <c r="Y81" i="3" s="1"/>
  <c r="Y75" i="3"/>
  <c r="Y26" i="3"/>
  <c r="Y8" i="3"/>
  <c r="Z6" i="3"/>
  <c r="X10" i="3"/>
  <c r="X18" i="3" s="1"/>
  <c r="X19" i="3" s="1"/>
  <c r="Y27" i="3" l="1"/>
  <c r="Y23" i="3" s="1"/>
  <c r="Z29" i="3"/>
  <c r="Y76" i="3"/>
  <c r="Y28" i="3" s="1"/>
  <c r="W21" i="5"/>
  <c r="W24" i="6"/>
  <c r="W32" i="6"/>
  <c r="Y29" i="6"/>
  <c r="Z75" i="6"/>
  <c r="Z77" i="6"/>
  <c r="Z8" i="6"/>
  <c r="AA6" i="6"/>
  <c r="Y10" i="6"/>
  <c r="Y18" i="6" s="1"/>
  <c r="Y19" i="6" s="1"/>
  <c r="AC22" i="6"/>
  <c r="AC81" i="6"/>
  <c r="AC76" i="6"/>
  <c r="AD3" i="6"/>
  <c r="X21" i="6"/>
  <c r="X31" i="6" s="1"/>
  <c r="AB28" i="6"/>
  <c r="Y74" i="6"/>
  <c r="Y26" i="6" s="1"/>
  <c r="Y27" i="6"/>
  <c r="Y23" i="6" s="1"/>
  <c r="Z82" i="6"/>
  <c r="Z80" i="6"/>
  <c r="Z79" i="6" s="1"/>
  <c r="Z75" i="5"/>
  <c r="Z77" i="5"/>
  <c r="X10" i="5"/>
  <c r="X18" i="5" s="1"/>
  <c r="X19" i="5" s="1"/>
  <c r="Y74" i="5"/>
  <c r="Z6" i="5"/>
  <c r="Y8" i="5"/>
  <c r="AA76" i="5"/>
  <c r="AA22" i="5"/>
  <c r="AB3" i="5"/>
  <c r="Z8" i="3"/>
  <c r="AA6" i="3"/>
  <c r="Y10" i="3"/>
  <c r="Y18" i="3" s="1"/>
  <c r="Y19" i="3" s="1"/>
  <c r="AA79" i="3"/>
  <c r="AA77" i="3"/>
  <c r="AA82" i="3"/>
  <c r="AA74" i="3"/>
  <c r="AB3" i="3"/>
  <c r="Z75" i="3"/>
  <c r="Z76" i="3"/>
  <c r="Z26" i="3"/>
  <c r="X21" i="3"/>
  <c r="X31" i="3" s="1"/>
  <c r="W24" i="3"/>
  <c r="W32" i="3"/>
  <c r="Z80" i="3"/>
  <c r="Z81" i="3" s="1"/>
  <c r="Z27" i="3" l="1"/>
  <c r="Z23" i="3" s="1"/>
  <c r="Z28" i="3"/>
  <c r="AC28" i="6"/>
  <c r="Y21" i="6"/>
  <c r="Y31" i="6" s="1"/>
  <c r="X21" i="5"/>
  <c r="AB6" i="6"/>
  <c r="AA8" i="6"/>
  <c r="X24" i="6"/>
  <c r="X32" i="6"/>
  <c r="Z10" i="6"/>
  <c r="Z18" i="6" s="1"/>
  <c r="Z19" i="6" s="1"/>
  <c r="AD76" i="6"/>
  <c r="AD81" i="6"/>
  <c r="AE3" i="6"/>
  <c r="AD22" i="6"/>
  <c r="AA75" i="6"/>
  <c r="AA77" i="6"/>
  <c r="Z29" i="6"/>
  <c r="Z74" i="6"/>
  <c r="Z26" i="6" s="1"/>
  <c r="Z27" i="6"/>
  <c r="Z23" i="6" s="1"/>
  <c r="AA82" i="6"/>
  <c r="AA80" i="6"/>
  <c r="AA79" i="6" s="1"/>
  <c r="Z8" i="5"/>
  <c r="AA6" i="5"/>
  <c r="AB76" i="5"/>
  <c r="AB22" i="5"/>
  <c r="AC3" i="5"/>
  <c r="AA75" i="5"/>
  <c r="AA77" i="5"/>
  <c r="Z74" i="5"/>
  <c r="Y10" i="5"/>
  <c r="Y18" i="5" s="1"/>
  <c r="Y19" i="5" s="1"/>
  <c r="AA26" i="3"/>
  <c r="AA75" i="3"/>
  <c r="AA76" i="3"/>
  <c r="X24" i="3"/>
  <c r="X32" i="3"/>
  <c r="AA29" i="3"/>
  <c r="AA80" i="3"/>
  <c r="AA81" i="3" s="1"/>
  <c r="Y21" i="3"/>
  <c r="Y31" i="3" s="1"/>
  <c r="AB77" i="3"/>
  <c r="AB82" i="3"/>
  <c r="AB74" i="3"/>
  <c r="AB79" i="3"/>
  <c r="AC3" i="3"/>
  <c r="AA8" i="3"/>
  <c r="AB6" i="3"/>
  <c r="Z10" i="3"/>
  <c r="Z18" i="3" s="1"/>
  <c r="Z19" i="3" s="1"/>
  <c r="AD28" i="6" l="1"/>
  <c r="Y21" i="5"/>
  <c r="Z21" i="6"/>
  <c r="Z31" i="6" s="1"/>
  <c r="AB75" i="6"/>
  <c r="AB77" i="6"/>
  <c r="AA29" i="6"/>
  <c r="AA74" i="6"/>
  <c r="AA26" i="6" s="1"/>
  <c r="AA27" i="6"/>
  <c r="AA23" i="6" s="1"/>
  <c r="AA10" i="6"/>
  <c r="AA18" i="6" s="1"/>
  <c r="AA19" i="6" s="1"/>
  <c r="AE76" i="6"/>
  <c r="AE22" i="6"/>
  <c r="AE81" i="6"/>
  <c r="AF3" i="6"/>
  <c r="AC6" i="6"/>
  <c r="AB8" i="6"/>
  <c r="AB80" i="6"/>
  <c r="AB79" i="6" s="1"/>
  <c r="AB82" i="6"/>
  <c r="Y24" i="6"/>
  <c r="Y32" i="6"/>
  <c r="AC76" i="5"/>
  <c r="AC22" i="5"/>
  <c r="AD3" i="5"/>
  <c r="AB75" i="5"/>
  <c r="AB77" i="5"/>
  <c r="AB6" i="5"/>
  <c r="AA8" i="5"/>
  <c r="AA74" i="5"/>
  <c r="Z10" i="5"/>
  <c r="Z18" i="5" s="1"/>
  <c r="Z19" i="5" s="1"/>
  <c r="AA10" i="3"/>
  <c r="AA18" i="3" s="1"/>
  <c r="AA19" i="3" s="1"/>
  <c r="AC77" i="3"/>
  <c r="AC82" i="3"/>
  <c r="AC74" i="3"/>
  <c r="AC79" i="3"/>
  <c r="AD3" i="3"/>
  <c r="AB80" i="3"/>
  <c r="AB81" i="3"/>
  <c r="AB75" i="3"/>
  <c r="AB27" i="3" s="1"/>
  <c r="AB23" i="3" s="1"/>
  <c r="AB76" i="3"/>
  <c r="AB28" i="3" s="1"/>
  <c r="AB26" i="3"/>
  <c r="AA28" i="3"/>
  <c r="Z21" i="3"/>
  <c r="Z31" i="3" s="1"/>
  <c r="AB29" i="3"/>
  <c r="AA27" i="3"/>
  <c r="AA23" i="3" s="1"/>
  <c r="AC6" i="3"/>
  <c r="AB8" i="3"/>
  <c r="Y24" i="3"/>
  <c r="Y32" i="3"/>
  <c r="AC80" i="6" l="1"/>
  <c r="AC79" i="6" s="1"/>
  <c r="AC82" i="6"/>
  <c r="AA21" i="6"/>
  <c r="AA31" i="6" s="1"/>
  <c r="AB10" i="6"/>
  <c r="AB18" i="6" s="1"/>
  <c r="AB19" i="6" s="1"/>
  <c r="AD6" i="6"/>
  <c r="AC8" i="6"/>
  <c r="AF76" i="6"/>
  <c r="AF28" i="6" s="1"/>
  <c r="AF81" i="6"/>
  <c r="AF22" i="6"/>
  <c r="AG3" i="6"/>
  <c r="AC75" i="6"/>
  <c r="AC77" i="6"/>
  <c r="AB29" i="6"/>
  <c r="AB74" i="6"/>
  <c r="AB26" i="6" s="1"/>
  <c r="AB27" i="6"/>
  <c r="AB23" i="6" s="1"/>
  <c r="AE28" i="6"/>
  <c r="Z24" i="6"/>
  <c r="Z32" i="6"/>
  <c r="AC75" i="5"/>
  <c r="AC77" i="5"/>
  <c r="AB74" i="5"/>
  <c r="Z21" i="5"/>
  <c r="AD76" i="5"/>
  <c r="AD22" i="5"/>
  <c r="AE3" i="5"/>
  <c r="AA10" i="5"/>
  <c r="AA18" i="5" s="1"/>
  <c r="AA19" i="5" s="1"/>
  <c r="AB8" i="5"/>
  <c r="AC6" i="5"/>
  <c r="AD77" i="3"/>
  <c r="AD82" i="3"/>
  <c r="AD74" i="3"/>
  <c r="AD79" i="3"/>
  <c r="AE3" i="3"/>
  <c r="AC80" i="3"/>
  <c r="AC81" i="3" s="1"/>
  <c r="AC75" i="3"/>
  <c r="AC76" i="3"/>
  <c r="AC26" i="3"/>
  <c r="AB10" i="3"/>
  <c r="AB18" i="3" s="1"/>
  <c r="AB19" i="3" s="1"/>
  <c r="AC29" i="3"/>
  <c r="AD6" i="3"/>
  <c r="AC8" i="3"/>
  <c r="Z24" i="3"/>
  <c r="Z32" i="3"/>
  <c r="AA21" i="3"/>
  <c r="AA31" i="3" s="1"/>
  <c r="AC10" i="6" l="1"/>
  <c r="AC18" i="6" s="1"/>
  <c r="AC19" i="6" s="1"/>
  <c r="AC21" i="6"/>
  <c r="AE6" i="6"/>
  <c r="AD8" i="6"/>
  <c r="AD77" i="6"/>
  <c r="AD75" i="6"/>
  <c r="AC29" i="6"/>
  <c r="AC74" i="6"/>
  <c r="AC26" i="6" s="1"/>
  <c r="AC27" i="6"/>
  <c r="AC23" i="6" s="1"/>
  <c r="AB21" i="6"/>
  <c r="AB31" i="6" s="1"/>
  <c r="AG76" i="6"/>
  <c r="AG81" i="6"/>
  <c r="AG22" i="6"/>
  <c r="AH3" i="6"/>
  <c r="AA24" i="6"/>
  <c r="AA32" i="6"/>
  <c r="AD80" i="6"/>
  <c r="AD79" i="6" s="1"/>
  <c r="AD82" i="6"/>
  <c r="AC8" i="5"/>
  <c r="AD6" i="5"/>
  <c r="AB10" i="5"/>
  <c r="AB18" i="5" s="1"/>
  <c r="AB19" i="5" s="1"/>
  <c r="AA21" i="5"/>
  <c r="AE76" i="5"/>
  <c r="AE22" i="5"/>
  <c r="AF3" i="5"/>
  <c r="AD77" i="5"/>
  <c r="AD75" i="5"/>
  <c r="AC74" i="5"/>
  <c r="AC10" i="3"/>
  <c r="AC18" i="3" s="1"/>
  <c r="AC19" i="3" s="1"/>
  <c r="AE6" i="3"/>
  <c r="AD8" i="3"/>
  <c r="AE82" i="3"/>
  <c r="AE74" i="3"/>
  <c r="AE79" i="3"/>
  <c r="AE77" i="3"/>
  <c r="AF3" i="3"/>
  <c r="AB21" i="3"/>
  <c r="AB31" i="3" s="1"/>
  <c r="AD80" i="3"/>
  <c r="AD81" i="3" s="1"/>
  <c r="AA24" i="3"/>
  <c r="AA32" i="3"/>
  <c r="AD26" i="3"/>
  <c r="AD75" i="3"/>
  <c r="AD76" i="3" s="1"/>
  <c r="AC28" i="3"/>
  <c r="AC27" i="3"/>
  <c r="AC23" i="3" s="1"/>
  <c r="AD29" i="3"/>
  <c r="AD28" i="3" l="1"/>
  <c r="AH81" i="6"/>
  <c r="AH76" i="6"/>
  <c r="AH28" i="6" s="1"/>
  <c r="AH22" i="6"/>
  <c r="AI3" i="6"/>
  <c r="AD74" i="6"/>
  <c r="AD26" i="6" s="1"/>
  <c r="AD27" i="6"/>
  <c r="AD23" i="6" s="1"/>
  <c r="AE75" i="6"/>
  <c r="AE77" i="6"/>
  <c r="AD29" i="6"/>
  <c r="AD10" i="6"/>
  <c r="AD18" i="6" s="1"/>
  <c r="AD19" i="6" s="1"/>
  <c r="AG28" i="6"/>
  <c r="AF6" i="6"/>
  <c r="AE8" i="6"/>
  <c r="AE80" i="6"/>
  <c r="AE79" i="6" s="1"/>
  <c r="AE82" i="6"/>
  <c r="AB24" i="6"/>
  <c r="AB32" i="6"/>
  <c r="AC31" i="6"/>
  <c r="AD74" i="5"/>
  <c r="AB21" i="5"/>
  <c r="AE75" i="5"/>
  <c r="AE77" i="5"/>
  <c r="AF76" i="5"/>
  <c r="AF22" i="5"/>
  <c r="AG3" i="5"/>
  <c r="AD8" i="5"/>
  <c r="AE6" i="5"/>
  <c r="AC10" i="5"/>
  <c r="AC18" i="5" s="1"/>
  <c r="AC19" i="5" s="1"/>
  <c r="AE80" i="3"/>
  <c r="AE81" i="3"/>
  <c r="AE75" i="3"/>
  <c r="AE26" i="3"/>
  <c r="AD10" i="3"/>
  <c r="AD18" i="3" s="1"/>
  <c r="AD19" i="3" s="1"/>
  <c r="AB24" i="3"/>
  <c r="AB32" i="3"/>
  <c r="AF6" i="3"/>
  <c r="AE8" i="3"/>
  <c r="AD27" i="3"/>
  <c r="AD23" i="3" s="1"/>
  <c r="AF82" i="3"/>
  <c r="AF74" i="3"/>
  <c r="AF79" i="3"/>
  <c r="AF77" i="3"/>
  <c r="AG3" i="3"/>
  <c r="AE29" i="3"/>
  <c r="AC21" i="3"/>
  <c r="AC31" i="3" s="1"/>
  <c r="AF29" i="3" l="1"/>
  <c r="AE27" i="3"/>
  <c r="AE23" i="3" s="1"/>
  <c r="AF82" i="6"/>
  <c r="AF80" i="6"/>
  <c r="AF79" i="6" s="1"/>
  <c r="AF75" i="6"/>
  <c r="AF77" i="6"/>
  <c r="AE29" i="6"/>
  <c r="AE27" i="6"/>
  <c r="AE23" i="6" s="1"/>
  <c r="AE74" i="6"/>
  <c r="AE26" i="6" s="1"/>
  <c r="AE10" i="6"/>
  <c r="AE18" i="6" s="1"/>
  <c r="AE19" i="6" s="1"/>
  <c r="AG6" i="6"/>
  <c r="AF8" i="6"/>
  <c r="AI81" i="6"/>
  <c r="AI22" i="6"/>
  <c r="AJ3" i="6"/>
  <c r="AI76" i="6"/>
  <c r="AI28" i="6" s="1"/>
  <c r="AC24" i="6"/>
  <c r="AC32" i="6"/>
  <c r="AD21" i="6"/>
  <c r="AD31" i="6" s="1"/>
  <c r="AC21" i="5"/>
  <c r="AF77" i="5"/>
  <c r="AF75" i="5"/>
  <c r="AE74" i="5"/>
  <c r="AE8" i="5"/>
  <c r="AF6" i="5"/>
  <c r="AD10" i="5"/>
  <c r="AD18" i="5" s="1"/>
  <c r="AD19" i="5" s="1"/>
  <c r="AG76" i="5"/>
  <c r="AG22" i="5"/>
  <c r="AH3" i="5"/>
  <c r="AD21" i="3"/>
  <c r="AD31" i="3" s="1"/>
  <c r="AF75" i="3"/>
  <c r="AF26" i="3"/>
  <c r="AE10" i="3"/>
  <c r="AE18" i="3" s="1"/>
  <c r="AE19" i="3" s="1"/>
  <c r="AE76" i="3"/>
  <c r="AE28" i="3" s="1"/>
  <c r="AC24" i="3"/>
  <c r="AC32" i="3"/>
  <c r="AG74" i="3"/>
  <c r="AG79" i="3"/>
  <c r="AG77" i="3"/>
  <c r="AG82" i="3"/>
  <c r="AH3" i="3"/>
  <c r="AF8" i="3"/>
  <c r="AG6" i="3"/>
  <c r="AF80" i="3"/>
  <c r="AF81" i="3" s="1"/>
  <c r="AE21" i="3" l="1"/>
  <c r="AE31" i="3" s="1"/>
  <c r="AE21" i="6"/>
  <c r="AE31" i="6" s="1"/>
  <c r="AJ22" i="6"/>
  <c r="AJ81" i="6"/>
  <c r="AK3" i="6"/>
  <c r="AJ76" i="6"/>
  <c r="AF29" i="6"/>
  <c r="AG75" i="6"/>
  <c r="AG77" i="6"/>
  <c r="AF10" i="6"/>
  <c r="AF18" i="6" s="1"/>
  <c r="AF19" i="6" s="1"/>
  <c r="AF27" i="6"/>
  <c r="AF23" i="6" s="1"/>
  <c r="AF74" i="6"/>
  <c r="AF26" i="6" s="1"/>
  <c r="AD24" i="6"/>
  <c r="AD32" i="6"/>
  <c r="AG8" i="6"/>
  <c r="AH6" i="6"/>
  <c r="AG80" i="6"/>
  <c r="AG79" i="6" s="1"/>
  <c r="AG82" i="6"/>
  <c r="AF74" i="5"/>
  <c r="AG75" i="5"/>
  <c r="AG77" i="5"/>
  <c r="AD21" i="5"/>
  <c r="AH76" i="5"/>
  <c r="AH22" i="5"/>
  <c r="AI3" i="5"/>
  <c r="AG6" i="5"/>
  <c r="AF8" i="5"/>
  <c r="AE10" i="5"/>
  <c r="AE18" i="5" s="1"/>
  <c r="AE19" i="5" s="1"/>
  <c r="AF10" i="3"/>
  <c r="AF18" i="3" s="1"/>
  <c r="AF19" i="3" s="1"/>
  <c r="AE24" i="3"/>
  <c r="AE32" i="3"/>
  <c r="AH79" i="3"/>
  <c r="AH77" i="3"/>
  <c r="AH82" i="3"/>
  <c r="AH74" i="3"/>
  <c r="AI3" i="3"/>
  <c r="AG29" i="3"/>
  <c r="AG80" i="3"/>
  <c r="AG81" i="3" s="1"/>
  <c r="AF27" i="3"/>
  <c r="AF23" i="3" s="1"/>
  <c r="AG75" i="3"/>
  <c r="AG27" i="3" s="1"/>
  <c r="AG23" i="3" s="1"/>
  <c r="AG26" i="3"/>
  <c r="AF76" i="3"/>
  <c r="AF28" i="3" s="1"/>
  <c r="AG8" i="3"/>
  <c r="AH6" i="3"/>
  <c r="AD24" i="3"/>
  <c r="AD32" i="3"/>
  <c r="AJ28" i="6" l="1"/>
  <c r="AH8" i="6"/>
  <c r="AI6" i="6"/>
  <c r="AG29" i="6"/>
  <c r="AH75" i="6"/>
  <c r="AH77" i="6"/>
  <c r="AG10" i="6"/>
  <c r="AG18" i="6" s="1"/>
  <c r="AG19" i="6" s="1"/>
  <c r="AG74" i="6"/>
  <c r="AG26" i="6" s="1"/>
  <c r="AG27" i="6"/>
  <c r="AG23" i="6" s="1"/>
  <c r="AK22" i="6"/>
  <c r="AK76" i="6"/>
  <c r="AL3" i="6"/>
  <c r="AK81" i="6"/>
  <c r="AH80" i="6"/>
  <c r="AH79" i="6" s="1"/>
  <c r="AH82" i="6"/>
  <c r="AF21" i="6"/>
  <c r="AF31" i="6" s="1"/>
  <c r="AE24" i="6"/>
  <c r="AE32" i="6"/>
  <c r="AE21" i="5"/>
  <c r="AF10" i="5"/>
  <c r="AF18" i="5" s="1"/>
  <c r="AF19" i="5" s="1"/>
  <c r="AG8" i="5"/>
  <c r="AH6" i="5"/>
  <c r="AH75" i="5"/>
  <c r="AH77" i="5"/>
  <c r="AI76" i="5"/>
  <c r="AI22" i="5"/>
  <c r="AJ3" i="5"/>
  <c r="AG74" i="5"/>
  <c r="AH29" i="3"/>
  <c r="AG76" i="3"/>
  <c r="AG28" i="3" s="1"/>
  <c r="AH80" i="3"/>
  <c r="AH81" i="3" s="1"/>
  <c r="AG10" i="3"/>
  <c r="AG18" i="3" s="1"/>
  <c r="AG19" i="3" s="1"/>
  <c r="AI79" i="3"/>
  <c r="AI77" i="3"/>
  <c r="AI82" i="3"/>
  <c r="AI74" i="3"/>
  <c r="AJ3" i="3"/>
  <c r="AH8" i="3"/>
  <c r="AI6" i="3"/>
  <c r="AH75" i="3"/>
  <c r="AH26" i="3"/>
  <c r="AF21" i="3"/>
  <c r="AF31" i="3" s="1"/>
  <c r="AI29" i="3" l="1"/>
  <c r="AH27" i="3"/>
  <c r="AH23" i="3" s="1"/>
  <c r="AH76" i="3"/>
  <c r="AF24" i="6"/>
  <c r="AF32" i="6"/>
  <c r="AG21" i="6"/>
  <c r="AG31" i="6" s="1"/>
  <c r="AI75" i="6"/>
  <c r="AI77" i="6"/>
  <c r="AH29" i="6"/>
  <c r="AL76" i="6"/>
  <c r="AL28" i="6" s="1"/>
  <c r="AM3" i="6"/>
  <c r="AL22" i="6"/>
  <c r="AL81" i="6"/>
  <c r="AH27" i="6"/>
  <c r="AH23" i="6" s="1"/>
  <c r="AH74" i="6"/>
  <c r="AH26" i="6" s="1"/>
  <c r="AK28" i="6"/>
  <c r="AI82" i="6"/>
  <c r="AI80" i="6"/>
  <c r="AI79" i="6" s="1"/>
  <c r="AJ6" i="6"/>
  <c r="AI8" i="6"/>
  <c r="AH10" i="6"/>
  <c r="AH18" i="6" s="1"/>
  <c r="AH19" i="6" s="1"/>
  <c r="AG10" i="5"/>
  <c r="AG18" i="5" s="1"/>
  <c r="AG19" i="5" s="1"/>
  <c r="AH8" i="5"/>
  <c r="AI6" i="5"/>
  <c r="AF21" i="5"/>
  <c r="AI75" i="5"/>
  <c r="AI77" i="5"/>
  <c r="AJ22" i="5"/>
  <c r="AJ76" i="5"/>
  <c r="AK3" i="5"/>
  <c r="AH74" i="5"/>
  <c r="AH28" i="3"/>
  <c r="AG21" i="3"/>
  <c r="AG31" i="3" s="1"/>
  <c r="AI8" i="3"/>
  <c r="AJ6" i="3"/>
  <c r="AJ77" i="3"/>
  <c r="AJ82" i="3"/>
  <c r="AJ74" i="3"/>
  <c r="AJ79" i="3"/>
  <c r="AK3" i="3"/>
  <c r="AF24" i="3"/>
  <c r="AF32" i="3"/>
  <c r="AI26" i="3"/>
  <c r="AI75" i="3"/>
  <c r="AI76" i="3"/>
  <c r="AI80" i="3"/>
  <c r="AI81" i="3" s="1"/>
  <c r="AH10" i="3"/>
  <c r="AH18" i="3" s="1"/>
  <c r="AH19" i="3" s="1"/>
  <c r="AI28" i="3" l="1"/>
  <c r="AI27" i="3"/>
  <c r="AI23" i="3" s="1"/>
  <c r="AK6" i="6"/>
  <c r="AJ8" i="6"/>
  <c r="AM76" i="6"/>
  <c r="AM81" i="6"/>
  <c r="AM22" i="6"/>
  <c r="AN3" i="6"/>
  <c r="AJ80" i="6"/>
  <c r="AJ79" i="6" s="1"/>
  <c r="AJ82" i="6"/>
  <c r="AJ75" i="6"/>
  <c r="AJ77" i="6"/>
  <c r="AI29" i="6"/>
  <c r="AI27" i="6"/>
  <c r="AI23" i="6" s="1"/>
  <c r="AI74" i="6"/>
  <c r="AI26" i="6" s="1"/>
  <c r="AG24" i="6"/>
  <c r="AG32" i="6"/>
  <c r="AH21" i="6"/>
  <c r="AH31" i="6" s="1"/>
  <c r="AI10" i="6"/>
  <c r="AI18" i="6" s="1"/>
  <c r="AI19" i="6" s="1"/>
  <c r="AJ75" i="5"/>
  <c r="AJ77" i="5"/>
  <c r="AI74" i="5"/>
  <c r="AK22" i="5"/>
  <c r="AK76" i="5"/>
  <c r="AL3" i="5"/>
  <c r="AJ6" i="5"/>
  <c r="AI8" i="5"/>
  <c r="AH10" i="5"/>
  <c r="AH18" i="5" s="1"/>
  <c r="AH19" i="5" s="1"/>
  <c r="AG21" i="5"/>
  <c r="AJ80" i="3"/>
  <c r="AJ81" i="3"/>
  <c r="AJ75" i="3"/>
  <c r="AJ27" i="3" s="1"/>
  <c r="AJ23" i="3" s="1"/>
  <c r="AJ76" i="3"/>
  <c r="AJ26" i="3"/>
  <c r="AJ29" i="3"/>
  <c r="AK6" i="3"/>
  <c r="AJ8" i="3"/>
  <c r="AI10" i="3"/>
  <c r="AI18" i="3" s="1"/>
  <c r="AI19" i="3" s="1"/>
  <c r="AH21" i="3"/>
  <c r="AH31" i="3" s="1"/>
  <c r="AK77" i="3"/>
  <c r="AK29" i="3" s="1"/>
  <c r="AK82" i="3"/>
  <c r="AK74" i="3"/>
  <c r="AK79" i="3"/>
  <c r="AL3" i="3"/>
  <c r="AG24" i="3"/>
  <c r="AG32" i="3"/>
  <c r="AJ28" i="3" l="1"/>
  <c r="AH21" i="5"/>
  <c r="AH24" i="6"/>
  <c r="AH32" i="6"/>
  <c r="AK80" i="6"/>
  <c r="AK79" i="6" s="1"/>
  <c r="AK82" i="6"/>
  <c r="AN76" i="6"/>
  <c r="AN81" i="6"/>
  <c r="D81" i="6" s="1"/>
  <c r="AN22" i="6"/>
  <c r="AM28" i="6"/>
  <c r="AK75" i="6"/>
  <c r="AK77" i="6"/>
  <c r="AJ29" i="6"/>
  <c r="AJ10" i="6"/>
  <c r="AJ18" i="6" s="1"/>
  <c r="AJ19" i="6" s="1"/>
  <c r="AI21" i="6"/>
  <c r="AI31" i="6" s="1"/>
  <c r="AJ74" i="6"/>
  <c r="AJ26" i="6" s="1"/>
  <c r="AJ27" i="6"/>
  <c r="AJ23" i="6" s="1"/>
  <c r="AL6" i="6"/>
  <c r="AK8" i="6"/>
  <c r="AI10" i="5"/>
  <c r="AI18" i="5" s="1"/>
  <c r="AI19" i="5" s="1"/>
  <c r="AJ8" i="5"/>
  <c r="AK6" i="5"/>
  <c r="AL76" i="5"/>
  <c r="AL22" i="5"/>
  <c r="AM3" i="5"/>
  <c r="AK75" i="5"/>
  <c r="AK77" i="5"/>
  <c r="AJ74" i="5"/>
  <c r="AJ10" i="3"/>
  <c r="AJ18" i="3" s="1"/>
  <c r="AJ19" i="3" s="1"/>
  <c r="AK80" i="3"/>
  <c r="AK81" i="3" s="1"/>
  <c r="AL6" i="3"/>
  <c r="AK8" i="3"/>
  <c r="AK75" i="3"/>
  <c r="AK26" i="3"/>
  <c r="AH24" i="3"/>
  <c r="AH32" i="3"/>
  <c r="AL77" i="3"/>
  <c r="AL82" i="3"/>
  <c r="AL74" i="3"/>
  <c r="AL79" i="3"/>
  <c r="AM3" i="3"/>
  <c r="AI21" i="3"/>
  <c r="AI31" i="3" s="1"/>
  <c r="AK27" i="3" l="1"/>
  <c r="AK23" i="3" s="1"/>
  <c r="AI24" i="6"/>
  <c r="AI32" i="6"/>
  <c r="AN28" i="6"/>
  <c r="D28" i="6" s="1"/>
  <c r="D76" i="6"/>
  <c r="AJ21" i="6"/>
  <c r="AJ31" i="6" s="1"/>
  <c r="AL80" i="6"/>
  <c r="AL79" i="6" s="1"/>
  <c r="AL82" i="6"/>
  <c r="AK10" i="6"/>
  <c r="AK18" i="6" s="1"/>
  <c r="AK19" i="6" s="1"/>
  <c r="AL77" i="6"/>
  <c r="AK29" i="6"/>
  <c r="AL75" i="6"/>
  <c r="AM6" i="6"/>
  <c r="AL8" i="6"/>
  <c r="AK74" i="6"/>
  <c r="AK26" i="6" s="1"/>
  <c r="AK27" i="6"/>
  <c r="AK23" i="6" s="1"/>
  <c r="AL77" i="5"/>
  <c r="AL75" i="5"/>
  <c r="AL6" i="5"/>
  <c r="AK8" i="5"/>
  <c r="AK74" i="5"/>
  <c r="AJ10" i="5"/>
  <c r="AJ18" i="5" s="1"/>
  <c r="AJ19" i="5" s="1"/>
  <c r="AM76" i="5"/>
  <c r="AM22" i="5"/>
  <c r="AN3" i="5"/>
  <c r="AI21" i="5"/>
  <c r="AM82" i="3"/>
  <c r="AM74" i="3"/>
  <c r="AM79" i="3"/>
  <c r="AM77" i="3"/>
  <c r="AM29" i="3" s="1"/>
  <c r="AN3" i="3"/>
  <c r="AK76" i="3"/>
  <c r="AK28" i="3" s="1"/>
  <c r="AL80" i="3"/>
  <c r="AL81" i="3" s="1"/>
  <c r="AL26" i="3"/>
  <c r="AL75" i="3"/>
  <c r="AK10" i="3"/>
  <c r="AK18" i="3" s="1"/>
  <c r="AK19" i="3" s="1"/>
  <c r="AM6" i="3"/>
  <c r="AL8" i="3"/>
  <c r="AL29" i="3"/>
  <c r="AI24" i="3"/>
  <c r="AI32" i="3"/>
  <c r="AJ21" i="3"/>
  <c r="AJ31" i="3" s="1"/>
  <c r="AK21" i="3" l="1"/>
  <c r="AK31" i="3" s="1"/>
  <c r="AK21" i="6"/>
  <c r="AK31" i="6" s="1"/>
  <c r="AK24" i="6" s="1"/>
  <c r="AJ21" i="5"/>
  <c r="AM80" i="6"/>
  <c r="AM79" i="6" s="1"/>
  <c r="AM82" i="6"/>
  <c r="AL10" i="6"/>
  <c r="AL18" i="6" s="1"/>
  <c r="AL19" i="6" s="1"/>
  <c r="AN6" i="6"/>
  <c r="AN8" i="6" s="1"/>
  <c r="AM8" i="6"/>
  <c r="AJ24" i="6"/>
  <c r="AJ32" i="6"/>
  <c r="AL74" i="6"/>
  <c r="AL26" i="6" s="1"/>
  <c r="AL27" i="6"/>
  <c r="AL23" i="6" s="1"/>
  <c r="AL29" i="6"/>
  <c r="AM77" i="6"/>
  <c r="AM75" i="6"/>
  <c r="AN76" i="5"/>
  <c r="AN22" i="5"/>
  <c r="AK10" i="5"/>
  <c r="AK18" i="5" s="1"/>
  <c r="AK19" i="5" s="1"/>
  <c r="AL8" i="5"/>
  <c r="AM6" i="5"/>
  <c r="AL74" i="5"/>
  <c r="AM75" i="5"/>
  <c r="AM77" i="5"/>
  <c r="AL10" i="3"/>
  <c r="AL18" i="3" s="1"/>
  <c r="AL19" i="3" s="1"/>
  <c r="AN6" i="3"/>
  <c r="AN8" i="3" s="1"/>
  <c r="AM8" i="3"/>
  <c r="AN82" i="3"/>
  <c r="AN74" i="3"/>
  <c r="AN79" i="3"/>
  <c r="AN77" i="3"/>
  <c r="AN29" i="3" s="1"/>
  <c r="AK24" i="3"/>
  <c r="AK32" i="3"/>
  <c r="AJ24" i="3"/>
  <c r="AJ32" i="3"/>
  <c r="AL27" i="3"/>
  <c r="AL23" i="3" s="1"/>
  <c r="AM80" i="3"/>
  <c r="AM81" i="3" s="1"/>
  <c r="AL76" i="3"/>
  <c r="AL28" i="3" s="1"/>
  <c r="AM75" i="3"/>
  <c r="AM26" i="3"/>
  <c r="AK32" i="6" l="1"/>
  <c r="AM10" i="6"/>
  <c r="AM18" i="6" s="1"/>
  <c r="AM19" i="6" s="1"/>
  <c r="AM27" i="6"/>
  <c r="AM23" i="6" s="1"/>
  <c r="AM74" i="6"/>
  <c r="AM26" i="6" s="1"/>
  <c r="AN10" i="6"/>
  <c r="AN18" i="6" s="1"/>
  <c r="AN19" i="6" s="1"/>
  <c r="AN77" i="6"/>
  <c r="AN29" i="6" s="1"/>
  <c r="AN75" i="6"/>
  <c r="AM29" i="6"/>
  <c r="AL21" i="6"/>
  <c r="AL31" i="6" s="1"/>
  <c r="AN82" i="6"/>
  <c r="AN80" i="6"/>
  <c r="D76" i="5"/>
  <c r="AM8" i="5"/>
  <c r="AN6" i="5"/>
  <c r="AN8" i="5" s="1"/>
  <c r="AN77" i="5"/>
  <c r="AN75" i="5"/>
  <c r="AL10" i="5"/>
  <c r="AL18" i="5" s="1"/>
  <c r="AL19" i="5" s="1"/>
  <c r="AM74" i="5"/>
  <c r="AK21" i="5"/>
  <c r="AN80" i="3"/>
  <c r="D80" i="3" s="1"/>
  <c r="AN75" i="3"/>
  <c r="AN76" i="3" s="1"/>
  <c r="AN26" i="3"/>
  <c r="AM10" i="3"/>
  <c r="AM18" i="3" s="1"/>
  <c r="AM19" i="3" s="1"/>
  <c r="AM27" i="3"/>
  <c r="AM23" i="3" s="1"/>
  <c r="AN10" i="3"/>
  <c r="AN18" i="3" s="1"/>
  <c r="AN19" i="3" s="1"/>
  <c r="AM76" i="3"/>
  <c r="AM28" i="3" s="1"/>
  <c r="AL21" i="3"/>
  <c r="AL31" i="3" s="1"/>
  <c r="AM21" i="3" l="1"/>
  <c r="AM31" i="3" s="1"/>
  <c r="AM24" i="3" s="1"/>
  <c r="AN27" i="6"/>
  <c r="AN74" i="6"/>
  <c r="D75" i="6"/>
  <c r="AN21" i="6"/>
  <c r="AN79" i="6"/>
  <c r="D80" i="6"/>
  <c r="AL24" i="6"/>
  <c r="AL32" i="6"/>
  <c r="AM21" i="6"/>
  <c r="AM31" i="6" s="1"/>
  <c r="AN10" i="5"/>
  <c r="AN18" i="5" s="1"/>
  <c r="AN19" i="5" s="1"/>
  <c r="AM10" i="5"/>
  <c r="AM18" i="5" s="1"/>
  <c r="AM19" i="5" s="1"/>
  <c r="AL21" i="5"/>
  <c r="AN74" i="5"/>
  <c r="D75" i="5"/>
  <c r="AM32" i="3"/>
  <c r="AL24" i="3"/>
  <c r="AL32" i="3"/>
  <c r="AN27" i="3"/>
  <c r="D75" i="3"/>
  <c r="AN28" i="3"/>
  <c r="D28" i="3" s="1"/>
  <c r="D76" i="3"/>
  <c r="AN21" i="3"/>
  <c r="AN31" i="3" s="1"/>
  <c r="AN81" i="3"/>
  <c r="D81" i="3" s="1"/>
  <c r="AM21" i="5" l="1"/>
  <c r="AN26" i="6"/>
  <c r="AN31" i="6" s="1"/>
  <c r="AM24" i="6"/>
  <c r="AM32" i="6"/>
  <c r="AN23" i="6"/>
  <c r="D27" i="6"/>
  <c r="AN21" i="5"/>
  <c r="AN23" i="3"/>
  <c r="D27" i="3"/>
  <c r="AN24" i="3"/>
  <c r="AN32" i="3"/>
  <c r="AN81" i="5" l="1"/>
  <c r="AN24" i="6"/>
  <c r="AN32" i="6"/>
  <c r="AN28" i="5" l="1"/>
  <c r="G81" i="5" l="1"/>
  <c r="G82" i="5" s="1"/>
  <c r="G28" i="5"/>
  <c r="H81" i="5"/>
  <c r="H28" i="5"/>
  <c r="I81" i="5"/>
  <c r="I28" i="5"/>
  <c r="J81" i="5"/>
  <c r="J28" i="5"/>
  <c r="L81" i="5"/>
  <c r="L28" i="5"/>
  <c r="M81" i="5"/>
  <c r="M28" i="5"/>
  <c r="N81" i="5"/>
  <c r="N28" i="5"/>
  <c r="O81" i="5"/>
  <c r="O28" i="5"/>
  <c r="P81" i="5"/>
  <c r="P28" i="5"/>
  <c r="Q81" i="5"/>
  <c r="Q28" i="5"/>
  <c r="R81" i="5"/>
  <c r="R28" i="5"/>
  <c r="S81" i="5"/>
  <c r="S28" i="5"/>
  <c r="T81" i="5"/>
  <c r="T28" i="5"/>
  <c r="U81" i="5"/>
  <c r="U28" i="5"/>
  <c r="V81" i="5"/>
  <c r="V28" i="5"/>
  <c r="W81" i="5"/>
  <c r="W28" i="5"/>
  <c r="X81" i="5"/>
  <c r="X28" i="5"/>
  <c r="Y81" i="5"/>
  <c r="Y28" i="5"/>
  <c r="Z81" i="5"/>
  <c r="Z28" i="5"/>
  <c r="AA81" i="5"/>
  <c r="AA28" i="5"/>
  <c r="AB81" i="5"/>
  <c r="AB28" i="5"/>
  <c r="AC81" i="5"/>
  <c r="AC28" i="5"/>
  <c r="AD81" i="5"/>
  <c r="AD28" i="5"/>
  <c r="AE81" i="5"/>
  <c r="AE28" i="5"/>
  <c r="AF81" i="5"/>
  <c r="AF28" i="5"/>
  <c r="AG81" i="5"/>
  <c r="AG28" i="5"/>
  <c r="AH81" i="5"/>
  <c r="AH28" i="5"/>
  <c r="AI81" i="5"/>
  <c r="AI28" i="5"/>
  <c r="AJ81" i="5"/>
  <c r="AJ28" i="5"/>
  <c r="AK81" i="5"/>
  <c r="AK28" i="5"/>
  <c r="AL81" i="5"/>
  <c r="AL28" i="5"/>
  <c r="AM81" i="5"/>
  <c r="AM28" i="5"/>
  <c r="D28" i="5"/>
  <c r="D81" i="5"/>
  <c r="G29" i="5" l="1"/>
  <c r="G43" i="5" s="1"/>
  <c r="H82" i="5"/>
  <c r="H80" i="5"/>
  <c r="G80" i="5"/>
  <c r="G79" i="5" l="1"/>
  <c r="G26" i="5" s="1"/>
  <c r="G31" i="5" s="1"/>
  <c r="G27" i="5"/>
  <c r="I82" i="5"/>
  <c r="H29" i="5"/>
  <c r="H43" i="5" s="1"/>
  <c r="I80" i="5"/>
  <c r="H79" i="5"/>
  <c r="H26" i="5" s="1"/>
  <c r="H31" i="5" s="1"/>
  <c r="H27" i="5"/>
  <c r="H23" i="5" s="1"/>
  <c r="H69" i="5"/>
  <c r="G44" i="5"/>
  <c r="H66" i="5" l="1"/>
  <c r="H65" i="5"/>
  <c r="H63" i="5"/>
  <c r="H64" i="5"/>
  <c r="H62" i="5"/>
  <c r="H61" i="5"/>
  <c r="H60" i="5"/>
  <c r="H24" i="5"/>
  <c r="H67" i="5"/>
  <c r="G23" i="5"/>
  <c r="J82" i="5"/>
  <c r="I29" i="5"/>
  <c r="I43" i="5" s="1"/>
  <c r="J80" i="5"/>
  <c r="I79" i="5"/>
  <c r="I26" i="5" s="1"/>
  <c r="I31" i="5" s="1"/>
  <c r="I27" i="5"/>
  <c r="I23" i="5" s="1"/>
  <c r="H52" i="5"/>
  <c r="H44" i="5" s="1"/>
  <c r="H59" i="5" s="1"/>
  <c r="I69" i="5"/>
  <c r="I52" i="5" s="1"/>
  <c r="G66" i="5"/>
  <c r="G65" i="5"/>
  <c r="G64" i="5"/>
  <c r="G62" i="5"/>
  <c r="G61" i="5"/>
  <c r="G60" i="5"/>
  <c r="G58" i="5"/>
  <c r="G47" i="5" s="1"/>
  <c r="G32" i="5"/>
  <c r="G46" i="5" s="1"/>
  <c r="G59" i="5"/>
  <c r="G24" i="5"/>
  <c r="I32" i="5"/>
  <c r="G67" i="5"/>
  <c r="H32" i="5"/>
  <c r="G63" i="5"/>
  <c r="H46" i="5" l="1"/>
  <c r="I63" i="5"/>
  <c r="I24" i="5"/>
  <c r="I67" i="5"/>
  <c r="I66" i="5"/>
  <c r="I65" i="5"/>
  <c r="I62" i="5"/>
  <c r="I61" i="5"/>
  <c r="I64" i="5"/>
  <c r="H47" i="5"/>
  <c r="J79" i="5"/>
  <c r="J26" i="5" s="1"/>
  <c r="J31" i="5" s="1"/>
  <c r="J27" i="5"/>
  <c r="J69" i="5"/>
  <c r="J52" i="5" s="1"/>
  <c r="I44" i="5"/>
  <c r="I60" i="5" s="1"/>
  <c r="I47" i="5" s="1"/>
  <c r="J29" i="5"/>
  <c r="J43" i="5" s="1"/>
  <c r="K82" i="5"/>
  <c r="K80" i="5"/>
  <c r="I46" i="5" l="1"/>
  <c r="J23" i="5"/>
  <c r="K27" i="5"/>
  <c r="K23" i="5" s="1"/>
  <c r="K79" i="5"/>
  <c r="K26" i="5" s="1"/>
  <c r="K31" i="5" s="1"/>
  <c r="J64" i="5"/>
  <c r="J62" i="5"/>
  <c r="J24" i="5"/>
  <c r="J63" i="5"/>
  <c r="J66" i="5"/>
  <c r="J65" i="5"/>
  <c r="J67" i="5"/>
  <c r="K69" i="5"/>
  <c r="J44" i="5"/>
  <c r="J61" i="5" s="1"/>
  <c r="J47" i="5" s="1"/>
  <c r="L82" i="5"/>
  <c r="K29" i="5"/>
  <c r="K43" i="5" s="1"/>
  <c r="L80" i="5"/>
  <c r="K52" i="5"/>
  <c r="J32" i="5"/>
  <c r="J46" i="5" l="1"/>
  <c r="L69" i="5"/>
  <c r="L52" i="5" s="1"/>
  <c r="K44" i="5"/>
  <c r="L29" i="5"/>
  <c r="L43" i="5" s="1"/>
  <c r="M82" i="5"/>
  <c r="M80" i="5"/>
  <c r="K64" i="5"/>
  <c r="K66" i="5"/>
  <c r="K63" i="5"/>
  <c r="K65" i="5"/>
  <c r="K67" i="5"/>
  <c r="K62" i="5"/>
  <c r="K47" i="5" s="1"/>
  <c r="K24" i="5"/>
  <c r="L79" i="5"/>
  <c r="L26" i="5" s="1"/>
  <c r="L31" i="5" s="1"/>
  <c r="L27" i="5"/>
  <c r="K32" i="5"/>
  <c r="L66" i="5" l="1"/>
  <c r="L65" i="5"/>
  <c r="L24" i="5"/>
  <c r="L64" i="5"/>
  <c r="L67" i="5"/>
  <c r="L32" i="5"/>
  <c r="M79" i="5"/>
  <c r="M26" i="5" s="1"/>
  <c r="M31" i="5" s="1"/>
  <c r="M32" i="5" s="1"/>
  <c r="M27" i="5"/>
  <c r="M23" i="5" s="1"/>
  <c r="K46" i="5"/>
  <c r="M29" i="5"/>
  <c r="M43" i="5" s="1"/>
  <c r="N82" i="5"/>
  <c r="N80" i="5"/>
  <c r="M69" i="5"/>
  <c r="M52" i="5" s="1"/>
  <c r="L44" i="5"/>
  <c r="L63" i="5" s="1"/>
  <c r="L47" i="5" s="1"/>
  <c r="L23" i="5"/>
  <c r="N27" i="5" l="1"/>
  <c r="N79" i="5"/>
  <c r="N26" i="5" s="1"/>
  <c r="N31" i="5" s="1"/>
  <c r="O82" i="5"/>
  <c r="N29" i="5"/>
  <c r="N43" i="5" s="1"/>
  <c r="O80" i="5"/>
  <c r="M67" i="5"/>
  <c r="M66" i="5"/>
  <c r="M65" i="5"/>
  <c r="M24" i="5"/>
  <c r="N69" i="5"/>
  <c r="N52" i="5" s="1"/>
  <c r="M44" i="5"/>
  <c r="M64" i="5" s="1"/>
  <c r="M47" i="5" s="1"/>
  <c r="L46" i="5"/>
  <c r="O29" i="5" l="1"/>
  <c r="O43" i="5" s="1"/>
  <c r="P82" i="5"/>
  <c r="P80" i="5"/>
  <c r="M46" i="5"/>
  <c r="N24" i="5"/>
  <c r="N67" i="5"/>
  <c r="N66" i="5"/>
  <c r="N32" i="5"/>
  <c r="O27" i="5"/>
  <c r="O23" i="5" s="1"/>
  <c r="O79" i="5"/>
  <c r="O26" i="5" s="1"/>
  <c r="O31" i="5" s="1"/>
  <c r="O69" i="5"/>
  <c r="O52" i="5" s="1"/>
  <c r="N44" i="5"/>
  <c r="N65" i="5" s="1"/>
  <c r="N47" i="5" s="1"/>
  <c r="N23" i="5"/>
  <c r="P79" i="5" l="1"/>
  <c r="P26" i="5" s="1"/>
  <c r="P31" i="5" s="1"/>
  <c r="P27" i="5"/>
  <c r="Q82" i="5"/>
  <c r="P29" i="5"/>
  <c r="P43" i="5" s="1"/>
  <c r="Q80" i="5"/>
  <c r="O24" i="5"/>
  <c r="O67" i="5"/>
  <c r="N46" i="5"/>
  <c r="O32" i="5"/>
  <c r="P69" i="5"/>
  <c r="P52" i="5" s="1"/>
  <c r="O44" i="5"/>
  <c r="O66" i="5" s="1"/>
  <c r="P47" i="5" l="1"/>
  <c r="O47" i="5"/>
  <c r="Q27" i="5"/>
  <c r="Q23" i="5" s="1"/>
  <c r="Q79" i="5"/>
  <c r="Q26" i="5" s="1"/>
  <c r="Q31" i="5" s="1"/>
  <c r="Q69" i="5"/>
  <c r="P44" i="5"/>
  <c r="P67" i="5" s="1"/>
  <c r="P23" i="5"/>
  <c r="Q29" i="5"/>
  <c r="R82" i="5"/>
  <c r="R80" i="5"/>
  <c r="P24" i="5"/>
  <c r="P32" i="5"/>
  <c r="P46" i="5" s="1"/>
  <c r="O46" i="5"/>
  <c r="Q24" i="5" l="1"/>
  <c r="Q32" i="5"/>
  <c r="R27" i="5"/>
  <c r="R23" i="5" s="1"/>
  <c r="R79" i="5"/>
  <c r="R26" i="5" s="1"/>
  <c r="R31" i="5" s="1"/>
  <c r="R29" i="5"/>
  <c r="S82" i="5"/>
  <c r="S80" i="5"/>
  <c r="R24" i="5" l="1"/>
  <c r="R32" i="5"/>
  <c r="S27" i="5"/>
  <c r="S23" i="5" s="1"/>
  <c r="S79" i="5"/>
  <c r="S26" i="5" s="1"/>
  <c r="S31" i="5" s="1"/>
  <c r="T82" i="5"/>
  <c r="S29" i="5"/>
  <c r="T80" i="5"/>
  <c r="S24" i="5" l="1"/>
  <c r="S32" i="5"/>
  <c r="T27" i="5"/>
  <c r="T23" i="5" s="1"/>
  <c r="T79" i="5"/>
  <c r="T26" i="5" s="1"/>
  <c r="T31" i="5" s="1"/>
  <c r="T29" i="5"/>
  <c r="U82" i="5"/>
  <c r="U80" i="5"/>
  <c r="T24" i="5" l="1"/>
  <c r="T32" i="5"/>
  <c r="U29" i="5"/>
  <c r="V82" i="5"/>
  <c r="V80" i="5"/>
  <c r="U79" i="5"/>
  <c r="U26" i="5" s="1"/>
  <c r="U31" i="5" s="1"/>
  <c r="U27" i="5"/>
  <c r="U23" i="5" s="1"/>
  <c r="W82" i="5" l="1"/>
  <c r="V29" i="5"/>
  <c r="W80" i="5"/>
  <c r="U24" i="5"/>
  <c r="U32" i="5"/>
  <c r="V27" i="5"/>
  <c r="V23" i="5" s="1"/>
  <c r="V79" i="5"/>
  <c r="V26" i="5" s="1"/>
  <c r="V31" i="5" s="1"/>
  <c r="V24" i="5" l="1"/>
  <c r="V32" i="5"/>
  <c r="W27" i="5"/>
  <c r="W23" i="5" s="1"/>
  <c r="W79" i="5"/>
  <c r="W26" i="5" s="1"/>
  <c r="W31" i="5" s="1"/>
  <c r="W29" i="5"/>
  <c r="X82" i="5"/>
  <c r="X80" i="5"/>
  <c r="W24" i="5" l="1"/>
  <c r="W32" i="5"/>
  <c r="X27" i="5"/>
  <c r="X23" i="5" s="1"/>
  <c r="X79" i="5"/>
  <c r="X26" i="5" s="1"/>
  <c r="X31" i="5" s="1"/>
  <c r="Y82" i="5"/>
  <c r="X29" i="5"/>
  <c r="Y80" i="5"/>
  <c r="Y27" i="5" l="1"/>
  <c r="Y23" i="5" s="1"/>
  <c r="Y79" i="5"/>
  <c r="Y26" i="5" s="1"/>
  <c r="Y31" i="5" s="1"/>
  <c r="X24" i="5"/>
  <c r="X32" i="5"/>
  <c r="Z82" i="5"/>
  <c r="Y29" i="5"/>
  <c r="Z80" i="5"/>
  <c r="Y24" i="5" l="1"/>
  <c r="Y32" i="5"/>
  <c r="Z27" i="5"/>
  <c r="Z23" i="5" s="1"/>
  <c r="Z79" i="5"/>
  <c r="Z26" i="5" s="1"/>
  <c r="Z31" i="5" s="1"/>
  <c r="Z29" i="5"/>
  <c r="AA82" i="5"/>
  <c r="AA80" i="5"/>
  <c r="Z24" i="5" l="1"/>
  <c r="Z32" i="5"/>
  <c r="AA29" i="5"/>
  <c r="AB82" i="5"/>
  <c r="AB80" i="5"/>
  <c r="AA27" i="5"/>
  <c r="AA23" i="5" s="1"/>
  <c r="AA79" i="5"/>
  <c r="AA26" i="5" s="1"/>
  <c r="AA31" i="5" s="1"/>
  <c r="AB29" i="5" l="1"/>
  <c r="AC82" i="5"/>
  <c r="AC80" i="5"/>
  <c r="AA24" i="5"/>
  <c r="AA32" i="5"/>
  <c r="AB27" i="5"/>
  <c r="AB23" i="5" s="1"/>
  <c r="AB79" i="5"/>
  <c r="AB26" i="5" s="1"/>
  <c r="AB31" i="5" s="1"/>
  <c r="AB24" i="5" l="1"/>
  <c r="AB32" i="5"/>
  <c r="AC79" i="5"/>
  <c r="AC26" i="5" s="1"/>
  <c r="AC31" i="5" s="1"/>
  <c r="AC27" i="5"/>
  <c r="AC23" i="5" s="1"/>
  <c r="AC29" i="5"/>
  <c r="AD82" i="5"/>
  <c r="AD80" i="5"/>
  <c r="AD27" i="5" l="1"/>
  <c r="AD23" i="5" s="1"/>
  <c r="AD79" i="5"/>
  <c r="AD26" i="5" s="1"/>
  <c r="AD31" i="5" s="1"/>
  <c r="AD29" i="5"/>
  <c r="AE82" i="5"/>
  <c r="AE80" i="5"/>
  <c r="AC24" i="5"/>
  <c r="AC32" i="5"/>
  <c r="AE27" i="5" l="1"/>
  <c r="AE23" i="5" s="1"/>
  <c r="AE79" i="5"/>
  <c r="AE26" i="5" s="1"/>
  <c r="AE31" i="5" s="1"/>
  <c r="AE29" i="5"/>
  <c r="AF82" i="5"/>
  <c r="AF80" i="5"/>
  <c r="AD24" i="5"/>
  <c r="AD32" i="5"/>
  <c r="AF29" i="5" l="1"/>
  <c r="AG82" i="5"/>
  <c r="AG80" i="5"/>
  <c r="AE24" i="5"/>
  <c r="AE32" i="5"/>
  <c r="AF79" i="5"/>
  <c r="AF26" i="5" s="1"/>
  <c r="AF31" i="5" s="1"/>
  <c r="AF27" i="5"/>
  <c r="AF23" i="5" s="1"/>
  <c r="AG27" i="5" l="1"/>
  <c r="AG23" i="5" s="1"/>
  <c r="AG79" i="5"/>
  <c r="AG26" i="5" s="1"/>
  <c r="AG31" i="5" s="1"/>
  <c r="AF24" i="5"/>
  <c r="AF32" i="5"/>
  <c r="AH82" i="5"/>
  <c r="AG29" i="5"/>
  <c r="AH80" i="5"/>
  <c r="AH27" i="5" l="1"/>
  <c r="AH23" i="5" s="1"/>
  <c r="AH79" i="5"/>
  <c r="AH26" i="5" s="1"/>
  <c r="AH31" i="5" s="1"/>
  <c r="AG24" i="5"/>
  <c r="AG32" i="5"/>
  <c r="AH29" i="5"/>
  <c r="AI82" i="5"/>
  <c r="AI80" i="5"/>
  <c r="AI27" i="5" l="1"/>
  <c r="AI23" i="5" s="1"/>
  <c r="AI79" i="5"/>
  <c r="AI26" i="5" s="1"/>
  <c r="AI31" i="5" s="1"/>
  <c r="AH24" i="5"/>
  <c r="AH32" i="5"/>
  <c r="AI29" i="5"/>
  <c r="AJ82" i="5"/>
  <c r="AJ80" i="5"/>
  <c r="AJ27" i="5" l="1"/>
  <c r="AJ23" i="5" s="1"/>
  <c r="AJ79" i="5"/>
  <c r="AJ26" i="5" s="1"/>
  <c r="AJ31" i="5" s="1"/>
  <c r="AK82" i="5"/>
  <c r="AJ29" i="5"/>
  <c r="AK80" i="5"/>
  <c r="AI24" i="5"/>
  <c r="AI32" i="5"/>
  <c r="AJ24" i="5" l="1"/>
  <c r="AJ32" i="5"/>
  <c r="AL82" i="5"/>
  <c r="AK29" i="5"/>
  <c r="AL80" i="5"/>
  <c r="AK79" i="5"/>
  <c r="AK26" i="5" s="1"/>
  <c r="AK31" i="5" s="1"/>
  <c r="AK27" i="5"/>
  <c r="AK23" i="5" s="1"/>
  <c r="AK24" i="5" l="1"/>
  <c r="AK32" i="5"/>
  <c r="AM82" i="5"/>
  <c r="AL29" i="5"/>
  <c r="AM80" i="5"/>
  <c r="AL27" i="5"/>
  <c r="AL23" i="5" s="1"/>
  <c r="AL79" i="5"/>
  <c r="AL26" i="5" s="1"/>
  <c r="AL31" i="5" s="1"/>
  <c r="AM29" i="5" l="1"/>
  <c r="AN82" i="5"/>
  <c r="AN29" i="5" s="1"/>
  <c r="AN80" i="5"/>
  <c r="AL24" i="5"/>
  <c r="AL32" i="5"/>
  <c r="AM27" i="5"/>
  <c r="AM23" i="5" s="1"/>
  <c r="AM79" i="5"/>
  <c r="AM26" i="5" s="1"/>
  <c r="AM31" i="5" s="1"/>
  <c r="AM24" i="5" l="1"/>
  <c r="AM32" i="5"/>
  <c r="AN27" i="5"/>
  <c r="AN79" i="5"/>
  <c r="AN26" i="5" s="1"/>
  <c r="AN31" i="5" s="1"/>
  <c r="D80" i="5"/>
  <c r="AN24" i="5" l="1"/>
  <c r="AN32" i="5"/>
  <c r="AN23" i="5"/>
  <c r="D27" i="5"/>
</calcChain>
</file>

<file path=xl/sharedStrings.xml><?xml version="1.0" encoding="utf-8"?>
<sst xmlns="http://schemas.openxmlformats.org/spreadsheetml/2006/main" count="332" uniqueCount="99">
  <si>
    <t>●購入条件</t>
    <rPh sb="1" eb="5">
      <t>コウニュウジョウケン</t>
    </rPh>
    <phoneticPr fontId="3"/>
  </si>
  <si>
    <t>物件名</t>
    <rPh sb="0" eb="2">
      <t>ブッケン</t>
    </rPh>
    <rPh sb="2" eb="3">
      <t>メイ</t>
    </rPh>
    <phoneticPr fontId="3"/>
  </si>
  <si>
    <t>南甲子園ハイツ</t>
    <phoneticPr fontId="3"/>
  </si>
  <si>
    <t>年数</t>
    <rPh sb="0" eb="2">
      <t>ネンスウ</t>
    </rPh>
    <phoneticPr fontId="3"/>
  </si>
  <si>
    <t>西暦</t>
    <rPh sb="0" eb="2">
      <t>セイレキ</t>
    </rPh>
    <phoneticPr fontId="3"/>
  </si>
  <si>
    <t>所在地</t>
    <rPh sb="0" eb="3">
      <t>ショザイチ</t>
    </rPh>
    <phoneticPr fontId="3"/>
  </si>
  <si>
    <t>兵庫県西宮市南甲子園</t>
    <rPh sb="0" eb="2">
      <t>ヒョウゴ</t>
    </rPh>
    <rPh sb="2" eb="3">
      <t>ケン</t>
    </rPh>
    <rPh sb="3" eb="5">
      <t>ニシノミヤ</t>
    </rPh>
    <rPh sb="5" eb="6">
      <t>シ</t>
    </rPh>
    <rPh sb="6" eb="7">
      <t>ミナミ</t>
    </rPh>
    <rPh sb="7" eb="10">
      <t>コウシエン</t>
    </rPh>
    <phoneticPr fontId="3"/>
  </si>
  <si>
    <t>保有年数</t>
    <rPh sb="0" eb="4">
      <t>ホユウネンスウ</t>
    </rPh>
    <phoneticPr fontId="3"/>
  </si>
  <si>
    <t>金額（円）</t>
    <rPh sb="0" eb="2">
      <t>キンガク</t>
    </rPh>
    <rPh sb="3" eb="4">
      <t>エン</t>
    </rPh>
    <phoneticPr fontId="3"/>
  </si>
  <si>
    <t>築年数</t>
    <rPh sb="0" eb="3">
      <t>チクネンスウ</t>
    </rPh>
    <phoneticPr fontId="3"/>
  </si>
  <si>
    <t>満室家賃年額（円）</t>
    <rPh sb="0" eb="2">
      <t>マンシツ</t>
    </rPh>
    <rPh sb="2" eb="4">
      <t>ヤチン</t>
    </rPh>
    <rPh sb="4" eb="6">
      <t>ネンガク</t>
    </rPh>
    <rPh sb="7" eb="8">
      <t>エン</t>
    </rPh>
    <phoneticPr fontId="3"/>
  </si>
  <si>
    <t>（単位：千円）</t>
    <rPh sb="1" eb="3">
      <t>タンイ</t>
    </rPh>
    <rPh sb="4" eb="6">
      <t>センエン</t>
    </rPh>
    <phoneticPr fontId="3"/>
  </si>
  <si>
    <t>構造</t>
    <rPh sb="0" eb="2">
      <t>コウゾウ</t>
    </rPh>
    <phoneticPr fontId="3"/>
  </si>
  <si>
    <t>RC造</t>
  </si>
  <si>
    <t>収入の部</t>
    <rPh sb="0" eb="2">
      <t>シュウニュウ</t>
    </rPh>
    <rPh sb="3" eb="4">
      <t>ブ</t>
    </rPh>
    <phoneticPr fontId="3"/>
  </si>
  <si>
    <t>満室時家賃(*2)</t>
    <rPh sb="0" eb="5">
      <t>マンシツジヤチン</t>
    </rPh>
    <phoneticPr fontId="3"/>
  </si>
  <si>
    <t>築年数（年）</t>
    <rPh sb="0" eb="3">
      <t>チクネンスウ</t>
    </rPh>
    <rPh sb="4" eb="5">
      <t>ネン</t>
    </rPh>
    <phoneticPr fontId="3"/>
  </si>
  <si>
    <t>稼働率</t>
    <rPh sb="0" eb="3">
      <t>カドウリツ</t>
    </rPh>
    <phoneticPr fontId="3"/>
  </si>
  <si>
    <t>床面積（平米）</t>
    <rPh sb="0" eb="3">
      <t>ユカメンセキ</t>
    </rPh>
    <rPh sb="4" eb="6">
      <t>ヘイベイ</t>
    </rPh>
    <phoneticPr fontId="3"/>
  </si>
  <si>
    <t>実収入</t>
    <rPh sb="0" eb="3">
      <t>ジツシュウニュウ</t>
    </rPh>
    <phoneticPr fontId="3"/>
  </si>
  <si>
    <t>土地面積（平米）</t>
    <rPh sb="0" eb="4">
      <t>トチメンセキ</t>
    </rPh>
    <rPh sb="5" eb="7">
      <t>ヘイベイ</t>
    </rPh>
    <phoneticPr fontId="3"/>
  </si>
  <si>
    <t>用途地域</t>
    <rPh sb="0" eb="4">
      <t>ヨウトチイキ</t>
    </rPh>
    <phoneticPr fontId="3"/>
  </si>
  <si>
    <t>第二種中高層住居専用地域</t>
  </si>
  <si>
    <t>支出の部</t>
    <rPh sb="0" eb="2">
      <t>シシュツ</t>
    </rPh>
    <rPh sb="3" eb="4">
      <t>ブ</t>
    </rPh>
    <phoneticPr fontId="3"/>
  </si>
  <si>
    <t>部屋数</t>
    <rPh sb="0" eb="3">
      <t>ヘヤスウ</t>
    </rPh>
    <phoneticPr fontId="3"/>
  </si>
  <si>
    <t>電気代</t>
    <rPh sb="0" eb="3">
      <t>デンキダイ</t>
    </rPh>
    <phoneticPr fontId="3"/>
  </si>
  <si>
    <t>建物割合</t>
    <rPh sb="0" eb="4">
      <t>タテモノワリアイ</t>
    </rPh>
    <phoneticPr fontId="3"/>
  </si>
  <si>
    <t>清掃費</t>
    <rPh sb="0" eb="3">
      <t>セイソウヒ</t>
    </rPh>
    <phoneticPr fontId="3"/>
  </si>
  <si>
    <t>広告費(*3)</t>
    <rPh sb="0" eb="3">
      <t>コウコクヒ</t>
    </rPh>
    <phoneticPr fontId="3"/>
  </si>
  <si>
    <t>●融資条件</t>
    <rPh sb="1" eb="5">
      <t>ユウシジョウケン</t>
    </rPh>
    <phoneticPr fontId="3"/>
  </si>
  <si>
    <t>元金均等返済</t>
  </si>
  <si>
    <t>修繕費</t>
    <rPh sb="0" eb="3">
      <t>シュウゼンヒ</t>
    </rPh>
    <phoneticPr fontId="3"/>
  </si>
  <si>
    <t>融資額（円）</t>
    <rPh sb="0" eb="3">
      <t>ユウシガク</t>
    </rPh>
    <rPh sb="4" eb="5">
      <t>エン</t>
    </rPh>
    <phoneticPr fontId="3"/>
  </si>
  <si>
    <t>大規模修繕(*4)</t>
    <rPh sb="0" eb="3">
      <t>ダイキボ</t>
    </rPh>
    <rPh sb="3" eb="5">
      <t>シュウゼン</t>
    </rPh>
    <phoneticPr fontId="3"/>
  </si>
  <si>
    <t>返済期間（年）</t>
    <rPh sb="0" eb="4">
      <t>ヘンサイキカン</t>
    </rPh>
    <rPh sb="5" eb="6">
      <t>ネン</t>
    </rPh>
    <phoneticPr fontId="3"/>
  </si>
  <si>
    <t>その他費用(*1)</t>
    <rPh sb="2" eb="5">
      <t>タヒヨウ</t>
    </rPh>
    <phoneticPr fontId="3"/>
  </si>
  <si>
    <t>金利（％）</t>
    <rPh sb="0" eb="2">
      <t>キンリ</t>
    </rPh>
    <phoneticPr fontId="3"/>
  </si>
  <si>
    <t>固定資産税</t>
    <rPh sb="0" eb="5">
      <t>コテイシサンゼイ</t>
    </rPh>
    <phoneticPr fontId="3"/>
  </si>
  <si>
    <t>年間返済額（円）</t>
    <rPh sb="0" eb="2">
      <t>ネンカン</t>
    </rPh>
    <rPh sb="2" eb="5">
      <t>ヘンサイガク</t>
    </rPh>
    <rPh sb="6" eb="7">
      <t>エン</t>
    </rPh>
    <phoneticPr fontId="3"/>
  </si>
  <si>
    <t>費用合計</t>
    <rPh sb="0" eb="2">
      <t>ヒヨウ</t>
    </rPh>
    <rPh sb="2" eb="4">
      <t>ゴウケイ</t>
    </rPh>
    <phoneticPr fontId="3"/>
  </si>
  <si>
    <t>〇融資条件２</t>
    <rPh sb="1" eb="5">
      <t>ユウシジョウケン</t>
    </rPh>
    <phoneticPr fontId="3"/>
  </si>
  <si>
    <t>　　費用割合</t>
    <rPh sb="2" eb="4">
      <t>ヒヨウ</t>
    </rPh>
    <rPh sb="4" eb="6">
      <t>ワリアイ</t>
    </rPh>
    <phoneticPr fontId="3"/>
  </si>
  <si>
    <t>収支計算</t>
    <rPh sb="0" eb="2">
      <t>シュウシ</t>
    </rPh>
    <rPh sb="2" eb="4">
      <t>ケイサン</t>
    </rPh>
    <phoneticPr fontId="3"/>
  </si>
  <si>
    <t>純収益（NOI）</t>
    <rPh sb="0" eb="3">
      <t>ジュンシュウエキ</t>
    </rPh>
    <phoneticPr fontId="3"/>
  </si>
  <si>
    <t>減価償却</t>
    <rPh sb="0" eb="4">
      <t>ゲンカショウキャク</t>
    </rPh>
    <phoneticPr fontId="3"/>
  </si>
  <si>
    <t>●その他費用について（年額）(*1)</t>
    <rPh sb="4" eb="6">
      <t>ヒヨウ</t>
    </rPh>
    <rPh sb="11" eb="13">
      <t>ネンガク</t>
    </rPh>
    <phoneticPr fontId="3"/>
  </si>
  <si>
    <t>経常収支(*5)</t>
    <rPh sb="0" eb="4">
      <t>ケイジョウシュウシ</t>
    </rPh>
    <phoneticPr fontId="3"/>
  </si>
  <si>
    <t>貯水槽清掃</t>
    <rPh sb="0" eb="3">
      <t>チョスイソウ</t>
    </rPh>
    <rPh sb="3" eb="5">
      <t>セイソウ</t>
    </rPh>
    <phoneticPr fontId="3"/>
  </si>
  <si>
    <t>消防設備点検</t>
    <rPh sb="0" eb="2">
      <t>ショウボウ</t>
    </rPh>
    <rPh sb="2" eb="6">
      <t>セツビテンケン</t>
    </rPh>
    <phoneticPr fontId="3"/>
  </si>
  <si>
    <t>融資</t>
    <rPh sb="0" eb="2">
      <t>ユウシ</t>
    </rPh>
    <phoneticPr fontId="3"/>
  </si>
  <si>
    <t>返済総額</t>
    <rPh sb="0" eb="2">
      <t>ヘンサイ</t>
    </rPh>
    <rPh sb="2" eb="4">
      <t>ソウガク</t>
    </rPh>
    <phoneticPr fontId="3"/>
  </si>
  <si>
    <t>その他</t>
    <rPh sb="2" eb="3">
      <t>タ</t>
    </rPh>
    <phoneticPr fontId="3"/>
  </si>
  <si>
    <t>金利支払い</t>
    <rPh sb="0" eb="2">
      <t>キンリ</t>
    </rPh>
    <rPh sb="2" eb="4">
      <t>シハラ</t>
    </rPh>
    <phoneticPr fontId="3"/>
  </si>
  <si>
    <t>家賃係数</t>
    <rPh sb="0" eb="2">
      <t>ヤチン</t>
    </rPh>
    <rPh sb="2" eb="4">
      <t>ケイスウ</t>
    </rPh>
    <phoneticPr fontId="3"/>
  </si>
  <si>
    <t>(*2)</t>
    <phoneticPr fontId="3"/>
  </si>
  <si>
    <t>元本返済</t>
    <rPh sb="0" eb="2">
      <t>ガンポン</t>
    </rPh>
    <rPh sb="2" eb="4">
      <t>ヘンサイ</t>
    </rPh>
    <phoneticPr fontId="3"/>
  </si>
  <si>
    <t>変動率（５年ごと）</t>
    <rPh sb="0" eb="2">
      <t>ヘンドウ</t>
    </rPh>
    <rPh sb="2" eb="3">
      <t>リツ</t>
    </rPh>
    <rPh sb="5" eb="6">
      <t>ネン</t>
    </rPh>
    <phoneticPr fontId="3"/>
  </si>
  <si>
    <t>残債</t>
    <rPh sb="0" eb="2">
      <t>ザンサイ</t>
    </rPh>
    <phoneticPr fontId="3"/>
  </si>
  <si>
    <t>広告係数</t>
    <rPh sb="0" eb="2">
      <t>コウコク</t>
    </rPh>
    <rPh sb="2" eb="4">
      <t>ケイスウ</t>
    </rPh>
    <phoneticPr fontId="3"/>
  </si>
  <si>
    <t>(*3)</t>
    <phoneticPr fontId="3"/>
  </si>
  <si>
    <t>AD（ヶ月）</t>
    <rPh sb="4" eb="5">
      <t>ゲツ</t>
    </rPh>
    <phoneticPr fontId="3"/>
  </si>
  <si>
    <t>CF計算</t>
    <rPh sb="2" eb="4">
      <t>ケイサン</t>
    </rPh>
    <phoneticPr fontId="3"/>
  </si>
  <si>
    <t>税引き前CF(*6)</t>
    <rPh sb="0" eb="2">
      <t>ゼイビ</t>
    </rPh>
    <rPh sb="3" eb="4">
      <t>マエ</t>
    </rPh>
    <phoneticPr fontId="3"/>
  </si>
  <si>
    <t>入退去周期（年）</t>
    <rPh sb="0" eb="3">
      <t>ニュウタイキョ</t>
    </rPh>
    <rPh sb="3" eb="5">
      <t>シュウキ</t>
    </rPh>
    <rPh sb="6" eb="7">
      <t>ネン</t>
    </rPh>
    <phoneticPr fontId="3"/>
  </si>
  <si>
    <t>税引き前CF累計</t>
    <rPh sb="0" eb="2">
      <t>ゼイビ</t>
    </rPh>
    <rPh sb="3" eb="4">
      <t>マエ</t>
    </rPh>
    <rPh sb="6" eb="8">
      <t>ルイケイ</t>
    </rPh>
    <phoneticPr fontId="3"/>
  </si>
  <si>
    <t>空室期間（ヶ月）</t>
    <rPh sb="0" eb="2">
      <t>クウシツ</t>
    </rPh>
    <rPh sb="2" eb="4">
      <t>キカン</t>
    </rPh>
    <rPh sb="6" eb="7">
      <t>ゲツ</t>
    </rPh>
    <phoneticPr fontId="3"/>
  </si>
  <si>
    <t>上記(*1)(*2)(*3)の内訳等は左表ご参照ください。（*4）資本的支出のため本来は資産計上すべき項目ですがわかりやすさを優先してこちらへ記載しています。（*5）経常収支は「NOI－金利支払い－減価償却」で計算しています。（*6）税引き前CFは「NOI－返済総額」で計算しています。</t>
    <rPh sb="0" eb="2">
      <t>ジョウキ</t>
    </rPh>
    <rPh sb="15" eb="18">
      <t>ウチワケトウ</t>
    </rPh>
    <rPh sb="19" eb="20">
      <t>ヒダリ</t>
    </rPh>
    <rPh sb="20" eb="21">
      <t>ヒョウ</t>
    </rPh>
    <rPh sb="22" eb="24">
      <t>サンショウ</t>
    </rPh>
    <rPh sb="33" eb="35">
      <t>シホン</t>
    </rPh>
    <rPh sb="35" eb="36">
      <t>テキ</t>
    </rPh>
    <rPh sb="36" eb="38">
      <t>シシュツ</t>
    </rPh>
    <rPh sb="41" eb="43">
      <t>ホンライ</t>
    </rPh>
    <rPh sb="44" eb="46">
      <t>シサン</t>
    </rPh>
    <rPh sb="46" eb="48">
      <t>ケイジョウ</t>
    </rPh>
    <rPh sb="51" eb="53">
      <t>コウモク</t>
    </rPh>
    <rPh sb="63" eb="65">
      <t>ユウセン</t>
    </rPh>
    <rPh sb="71" eb="73">
      <t>キサイ</t>
    </rPh>
    <rPh sb="83" eb="87">
      <t>ケイジョウシュウシ</t>
    </rPh>
    <rPh sb="93" eb="95">
      <t>キンリ</t>
    </rPh>
    <rPh sb="95" eb="97">
      <t>シハラ</t>
    </rPh>
    <rPh sb="99" eb="101">
      <t>ゲンカ</t>
    </rPh>
    <rPh sb="101" eb="103">
      <t>ショウキャク</t>
    </rPh>
    <rPh sb="105" eb="107">
      <t>ケイサン</t>
    </rPh>
    <rPh sb="117" eb="119">
      <t>ゼイビ</t>
    </rPh>
    <rPh sb="120" eb="121">
      <t>マエ</t>
    </rPh>
    <rPh sb="129" eb="131">
      <t>ヘンサイ</t>
    </rPh>
    <rPh sb="131" eb="133">
      <t>ソウガク</t>
    </rPh>
    <phoneticPr fontId="3"/>
  </si>
  <si>
    <t>たくちゃん不動産収支長期シミュレーターVer.20231019</t>
    <rPh sb="5" eb="8">
      <t>フドウサン</t>
    </rPh>
    <rPh sb="8" eb="10">
      <t>シュウシ</t>
    </rPh>
    <rPh sb="10" eb="12">
      <t>チョウキ</t>
    </rPh>
    <phoneticPr fontId="10"/>
  </si>
  <si>
    <t>※このシミュレーターを使用したことにより発生した、いかなる損害やトラブルの責任は一切負いかねますので予めご了承ください。</t>
    <rPh sb="11" eb="13">
      <t>シヨウ</t>
    </rPh>
    <rPh sb="20" eb="22">
      <t>ハッセイ</t>
    </rPh>
    <phoneticPr fontId="10"/>
  </si>
  <si>
    <t>売却シミュレーション</t>
    <rPh sb="0" eb="2">
      <t>バイキャク</t>
    </rPh>
    <phoneticPr fontId="3"/>
  </si>
  <si>
    <t>保有年数</t>
    <rPh sb="0" eb="2">
      <t>ホユウ</t>
    </rPh>
    <rPh sb="2" eb="4">
      <t>ネンスウ</t>
    </rPh>
    <phoneticPr fontId="3"/>
  </si>
  <si>
    <t>築年数</t>
    <rPh sb="0" eb="1">
      <t>チク</t>
    </rPh>
    <rPh sb="1" eb="3">
      <t>ネンスウ</t>
    </rPh>
    <phoneticPr fontId="3"/>
  </si>
  <si>
    <t>売却時利回り</t>
    <rPh sb="0" eb="2">
      <t>バイキャク</t>
    </rPh>
    <rPh sb="2" eb="3">
      <t>ジ</t>
    </rPh>
    <rPh sb="3" eb="5">
      <t>リマワ</t>
    </rPh>
    <phoneticPr fontId="3"/>
  </si>
  <si>
    <t>売却額</t>
    <rPh sb="0" eb="2">
      <t>バイキャク</t>
    </rPh>
    <rPh sb="2" eb="3">
      <t>ガク</t>
    </rPh>
    <phoneticPr fontId="3"/>
  </si>
  <si>
    <t>手数料等</t>
    <rPh sb="0" eb="3">
      <t>テスウリョウ</t>
    </rPh>
    <rPh sb="3" eb="4">
      <t>トウ</t>
    </rPh>
    <phoneticPr fontId="3"/>
  </si>
  <si>
    <t>手残り</t>
    <rPh sb="0" eb="1">
      <t>テ</t>
    </rPh>
    <rPh sb="1" eb="2">
      <t>ノコ</t>
    </rPh>
    <phoneticPr fontId="3"/>
  </si>
  <si>
    <t>手残り＋累積CF</t>
    <rPh sb="0" eb="1">
      <t>テ</t>
    </rPh>
    <rPh sb="1" eb="2">
      <t>ノコ</t>
    </rPh>
    <rPh sb="4" eb="6">
      <t>ルイセキ</t>
    </rPh>
    <phoneticPr fontId="3"/>
  </si>
  <si>
    <t>IRR</t>
    <phoneticPr fontId="3"/>
  </si>
  <si>
    <t>諸費用込み自己資金総額→</t>
    <rPh sb="0" eb="1">
      <t>ショ</t>
    </rPh>
    <rPh sb="1" eb="3">
      <t>ヒヨウ</t>
    </rPh>
    <rPh sb="3" eb="4">
      <t>コ</t>
    </rPh>
    <rPh sb="5" eb="7">
      <t>ジコ</t>
    </rPh>
    <rPh sb="7" eb="9">
      <t>シキン</t>
    </rPh>
    <rPh sb="9" eb="11">
      <t>ソウガク</t>
    </rPh>
    <phoneticPr fontId="3"/>
  </si>
  <si>
    <t>融資①の手数料</t>
    <rPh sb="0" eb="2">
      <t>ユウシ</t>
    </rPh>
    <rPh sb="4" eb="7">
      <t>テスウリョウ</t>
    </rPh>
    <phoneticPr fontId="3"/>
  </si>
  <si>
    <t>↓返還保証料概算</t>
    <rPh sb="3" eb="5">
      <t>ホショウ</t>
    </rPh>
    <rPh sb="5" eb="6">
      <t>リョウ</t>
    </rPh>
    <rPh sb="6" eb="8">
      <t>ガイサン</t>
    </rPh>
    <phoneticPr fontId="3"/>
  </si>
  <si>
    <t>融資①の保証料など</t>
    <rPh sb="4" eb="6">
      <t>ホショウ</t>
    </rPh>
    <rPh sb="6" eb="7">
      <t>リョウ</t>
    </rPh>
    <phoneticPr fontId="3"/>
  </si>
  <si>
    <t>諸費用</t>
    <rPh sb="0" eb="1">
      <t>ショ</t>
    </rPh>
    <rPh sb="1" eb="3">
      <t>ヒヨウ</t>
    </rPh>
    <phoneticPr fontId="3"/>
  </si>
  <si>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</si>
  <si>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</si>
  <si>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</si>
  <si>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</si>
  <si>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</si>
  <si>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6年目</t>
    <rPh sb="1" eb="3">
      <t>ネンメ</t>
    </rPh>
    <phoneticPr fontId="3"/>
  </si>
  <si>
    <t>7年目</t>
    <rPh sb="1" eb="3">
      <t>ネンメ</t>
    </rPh>
    <phoneticPr fontId="3"/>
  </si>
  <si>
    <t>8年目</t>
    <rPh sb="1" eb="3">
      <t>ネンメ</t>
    </rPh>
    <phoneticPr fontId="3"/>
  </si>
  <si>
    <t>9年目</t>
    <rPh sb="1" eb="3">
      <t>ネンメ</t>
    </rPh>
    <phoneticPr fontId="3"/>
  </si>
  <si>
    <t>10年目</t>
    <rPh sb="2" eb="4">
      <t>ネンメ</t>
    </rPh>
    <phoneticPr fontId="3"/>
  </si>
  <si>
    <t>11年目</t>
    <rPh sb="2" eb="4">
      <t>ネンメ</t>
    </rPh>
    <phoneticPr fontId="3"/>
  </si>
  <si>
    <t>単年度保証料</t>
    <rPh sb="0" eb="3">
      <t>タンネンド</t>
    </rPh>
    <rPh sb="3" eb="5">
      <t>ホショウ</t>
    </rPh>
    <rPh sb="5" eb="6">
      <t>リョウ</t>
    </rPh>
    <phoneticPr fontId="3"/>
  </si>
  <si>
    <t>元利均等返済</t>
  </si>
  <si>
    <t>たくちゃん不動産収支長期シミュレーターPLUS_Ver.20231217</t>
    <rPh sb="5" eb="8">
      <t>フドウサン</t>
    </rPh>
    <rPh sb="8" eb="10">
      <t>シュウシ</t>
    </rPh>
    <rPh sb="10" eb="12">
      <t>チョウキ</t>
    </rPh>
    <phoneticPr fontId="10"/>
  </si>
  <si>
    <t>クレシェンド武庫之荘</t>
    <phoneticPr fontId="3"/>
  </si>
  <si>
    <t>尼崎市武庫町４</t>
    <rPh sb="0" eb="3">
      <t>アマガサキシ</t>
    </rPh>
    <rPh sb="3" eb="5">
      <t>ムコ</t>
    </rPh>
    <rPh sb="5" eb="6">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</si>
</sst>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管&quot;&quot;理&quot;&quot;費&quot;\(0.0%\)"/>
    <numFmt numFmtId="178" formatCode="\+0%;[Red]\-0%"/>
  </numFmts>
  <fonts count="14" x14ac:knownFonts="1">
    <font>
      <sz val="11"/>
      <color theme="1"/>
      <name val="游ゴシック"/>
      <family val="2"/>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0"/>
      <color theme="0" tint="-0.499984740745262"/>
      <name val="游ゴシック"/>
      <family val="3"/>
      <charset val="128"/>
      <scheme val="minor"/>
    </font>
    <font>
      <sz val="9"/>
      <color theme="0" tint="-0.499984740745262"/>
      <name val="游ゴシック"/>
      <family val="3"/>
      <charset val="128"/>
      <scheme val="minor"/>
    </font>
    <font>
      <b/>
      <sz val="9"/>
      <color rgb="FFFF0000"/>
      <name val="游ゴシック"/>
      <family val="3"/>
      <charset val="128"/>
      <scheme val="minor"/>
    </font>
    <font>
      <b/>
      <sz val="8"/>
      <color theme="1"/>
      <name val="游ゴシック"/>
      <family val="3"/>
      <charset val="128"/>
      <scheme val="minor"/>
    </font>
    <font>
      <sz val="6"/>
      <name val="游ゴシック"/>
      <family val="2"/>
      <charset val="128"/>
      <scheme val="minor"/>
    </font>
    <font>
      <u/>
      <sz val="11"/>
      <color theme="10"/>
      <name val="ＭＳ Ｐゴシック"/>
      <family val="3"/>
      <charset val="128"/>
    </font>
    <font>
      <u/>
      <sz val="8"/>
      <color rgb="FFFF0000"/>
      <name val="ＭＳ Ｐゴシック"/>
      <family val="3"/>
      <charset val="128"/>
    </font>
    <font>
      <sz val="9"/>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71">
    <xf numFmtId="0" fontId="0" fillId="0" borderId="0" xfId="0"/>
    <xf numFmtId="0" fontId="2" fillId="0" borderId="0" xfId="0" applyFont="1" applyAlignment="1">
      <alignment shrinkToFit="1"/>
    </xf>
    <xf numFmtId="0" fontId="4" fillId="0" borderId="0" xfId="0" applyFont="1" applyAlignment="1">
      <alignment shrinkToFit="1"/>
    </xf>
    <xf numFmtId="0" fontId="5" fillId="0" borderId="0" xfId="0" applyFont="1"/>
    <xf numFmtId="0" fontId="5" fillId="0" borderId="1" xfId="0" applyFont="1" applyBorder="1" applyAlignment="1">
      <alignment shrinkToFit="1"/>
    </xf>
    <xf numFmtId="0" fontId="5" fillId="2" borderId="1" xfId="0" applyFont="1" applyFill="1" applyBorder="1" applyAlignment="1" applyProtection="1">
      <alignment shrinkToFit="1"/>
      <protection locked="0"/>
    </xf>
    <xf numFmtId="0" fontId="5" fillId="0" borderId="0" xfId="0" applyFont="1" applyAlignment="1">
      <alignment shrinkToFit="1"/>
    </xf>
    <xf numFmtId="0" fontId="2" fillId="0" borderId="0" xfId="0" applyFont="1"/>
    <xf numFmtId="0" fontId="5" fillId="0" borderId="1" xfId="0" applyFont="1" applyBorder="1"/>
    <xf numFmtId="0" fontId="5" fillId="3"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38" fontId="5" fillId="2" borderId="1" xfId="1" applyFont="1" applyFill="1" applyBorder="1" applyAlignment="1" applyProtection="1">
      <alignment shrinkToFit="1"/>
      <protection locked="0"/>
    </xf>
    <xf numFmtId="38" fontId="5" fillId="0" borderId="0" xfId="1" applyFont="1" applyBorder="1" applyAlignment="1">
      <alignment shrinkToFit="1"/>
    </xf>
    <xf numFmtId="38" fontId="5" fillId="0" borderId="0" xfId="1" applyFont="1" applyAlignment="1"/>
    <xf numFmtId="0" fontId="5" fillId="4" borderId="1" xfId="0" applyFont="1" applyFill="1" applyBorder="1" applyAlignment="1" applyProtection="1">
      <alignment horizontal="center" shrinkToFit="1"/>
      <protection locked="0"/>
    </xf>
    <xf numFmtId="0" fontId="5" fillId="0" borderId="0" xfId="0" applyFont="1" applyAlignment="1">
      <alignment horizontal="center" shrinkToFit="1"/>
    </xf>
    <xf numFmtId="38" fontId="5" fillId="0" borderId="1" xfId="1" applyFont="1" applyBorder="1" applyAlignment="1"/>
    <xf numFmtId="0" fontId="5" fillId="0" borderId="2" xfId="0" applyFont="1" applyBorder="1"/>
    <xf numFmtId="176" fontId="5" fillId="0" borderId="2" xfId="2" applyNumberFormat="1" applyFont="1" applyBorder="1" applyAlignment="1"/>
    <xf numFmtId="4" fontId="5" fillId="2" borderId="1" xfId="0" applyNumberFormat="1" applyFont="1" applyFill="1" applyBorder="1" applyAlignment="1" applyProtection="1">
      <alignment shrinkToFit="1"/>
      <protection locked="0"/>
    </xf>
    <xf numFmtId="0" fontId="5" fillId="0" borderId="3" xfId="0" applyFont="1" applyBorder="1"/>
    <xf numFmtId="38" fontId="5" fillId="0" borderId="3" xfId="1" applyFont="1" applyBorder="1" applyAlignment="1"/>
    <xf numFmtId="177" fontId="5" fillId="2" borderId="1" xfId="0" applyNumberFormat="1" applyFont="1" applyFill="1" applyBorder="1" applyAlignment="1" applyProtection="1">
      <alignment horizontal="left"/>
      <protection locked="0"/>
    </xf>
    <xf numFmtId="38" fontId="5" fillId="0" borderId="1" xfId="1" applyFont="1" applyFill="1" applyBorder="1" applyAlignment="1"/>
    <xf numFmtId="38" fontId="5" fillId="2" borderId="1" xfId="1" applyFont="1" applyFill="1" applyBorder="1" applyAlignment="1" applyProtection="1">
      <protection locked="0"/>
    </xf>
    <xf numFmtId="9" fontId="5" fillId="2" borderId="1" xfId="0" applyNumberFormat="1" applyFont="1" applyFill="1" applyBorder="1" applyAlignment="1" applyProtection="1">
      <alignment shrinkToFit="1"/>
      <protection locked="0"/>
    </xf>
    <xf numFmtId="0" fontId="4" fillId="4" borderId="0" xfId="0" applyFont="1" applyFill="1" applyAlignment="1" applyProtection="1">
      <alignment horizontal="right" shrinkToFit="1"/>
      <protection locked="0"/>
    </xf>
    <xf numFmtId="38" fontId="5" fillId="0" borderId="0" xfId="1" applyFont="1" applyFill="1" applyBorder="1" applyAlignment="1">
      <alignment shrinkToFit="1"/>
    </xf>
    <xf numFmtId="10" fontId="5" fillId="2" borderId="1" xfId="2" applyNumberFormat="1" applyFont="1" applyFill="1" applyBorder="1" applyAlignment="1" applyProtection="1">
      <alignment shrinkToFit="1"/>
      <protection locked="0"/>
    </xf>
    <xf numFmtId="10" fontId="5" fillId="0" borderId="0" xfId="2" applyNumberFormat="1" applyFont="1" applyFill="1" applyBorder="1" applyAlignment="1">
      <alignment shrinkToFit="1"/>
    </xf>
    <xf numFmtId="38" fontId="5" fillId="0" borderId="1" xfId="1" applyFont="1" applyFill="1" applyBorder="1" applyAlignment="1">
      <alignment shrinkToFit="1"/>
    </xf>
    <xf numFmtId="0" fontId="6" fillId="0" borderId="0" xfId="0" applyFont="1"/>
    <xf numFmtId="176" fontId="6" fillId="0" borderId="0" xfId="2" applyNumberFormat="1" applyFont="1" applyAlignment="1"/>
    <xf numFmtId="38" fontId="5" fillId="0" borderId="1" xfId="0" applyNumberFormat="1" applyFont="1" applyBorder="1"/>
    <xf numFmtId="38" fontId="5" fillId="0" borderId="0" xfId="0" applyNumberFormat="1" applyFont="1"/>
    <xf numFmtId="0" fontId="5" fillId="2" borderId="1" xfId="0" applyFont="1" applyFill="1" applyBorder="1" applyAlignment="1">
      <alignment shrinkToFit="1"/>
    </xf>
    <xf numFmtId="38" fontId="7" fillId="0" borderId="0" xfId="1" applyFont="1" applyAlignment="1">
      <alignment horizontal="left"/>
    </xf>
    <xf numFmtId="0" fontId="7" fillId="0" borderId="0" xfId="0" applyFont="1" applyAlignment="1">
      <alignment horizontal="right"/>
    </xf>
    <xf numFmtId="38" fontId="7" fillId="0" borderId="0" xfId="1" applyFont="1" applyBorder="1" applyAlignment="1"/>
    <xf numFmtId="0" fontId="2" fillId="0" borderId="4" xfId="0" applyFont="1" applyBorder="1" applyAlignment="1">
      <alignment shrinkToFit="1"/>
    </xf>
    <xf numFmtId="0" fontId="5" fillId="0" borderId="4" xfId="0" applyFont="1" applyBorder="1" applyAlignment="1">
      <alignment shrinkToFit="1"/>
    </xf>
    <xf numFmtId="38" fontId="7" fillId="0" borderId="0" xfId="1" applyFont="1" applyAlignment="1"/>
    <xf numFmtId="178" fontId="5" fillId="3" borderId="1" xfId="2" applyNumberFormat="1" applyFont="1" applyFill="1" applyBorder="1" applyAlignment="1" applyProtection="1">
      <alignment shrinkToFit="1"/>
      <protection locked="0"/>
    </xf>
    <xf numFmtId="9" fontId="5" fillId="0" borderId="0" xfId="0" applyNumberFormat="1" applyFont="1" applyAlignment="1">
      <alignment shrinkToFit="1"/>
    </xf>
    <xf numFmtId="0" fontId="5" fillId="0" borderId="1" xfId="0" applyFont="1" applyBorder="1" applyAlignment="1">
      <alignment horizontal="left"/>
    </xf>
    <xf numFmtId="38" fontId="2" fillId="0" borderId="0" xfId="1" applyFont="1" applyFill="1" applyBorder="1" applyAlignment="1">
      <alignment shrinkToFit="1"/>
    </xf>
    <xf numFmtId="9" fontId="5" fillId="0" borderId="0" xfId="2" applyFont="1" applyAlignment="1">
      <alignment shrinkToFit="1"/>
    </xf>
    <xf numFmtId="40" fontId="5" fillId="2" borderId="1" xfId="1" applyNumberFormat="1" applyFont="1" applyFill="1" applyBorder="1" applyAlignment="1" applyProtection="1">
      <alignment shrinkToFit="1"/>
      <protection locked="0"/>
    </xf>
    <xf numFmtId="0" fontId="4" fillId="0" borderId="1" xfId="0" applyFont="1" applyBorder="1" applyAlignment="1">
      <alignment shrinkToFit="1"/>
    </xf>
    <xf numFmtId="0" fontId="4" fillId="2" borderId="1" xfId="0" applyFont="1" applyFill="1" applyBorder="1" applyAlignment="1" applyProtection="1">
      <alignment shrinkToFit="1"/>
      <protection locked="0"/>
    </xf>
    <xf numFmtId="0" fontId="8" fillId="0" borderId="0" xfId="0" applyFont="1"/>
    <xf numFmtId="0" fontId="9" fillId="0" borderId="0" xfId="0" applyFont="1" applyAlignment="1" applyProtection="1">
      <alignment vertical="center"/>
      <protection hidden="1"/>
    </xf>
    <xf numFmtId="0" fontId="0" fillId="0" borderId="0" xfId="0" applyAlignment="1" applyProtection="1">
      <alignment vertical="center"/>
      <protection hidden="1"/>
    </xf>
    <xf numFmtId="0" fontId="12" fillId="0" borderId="0" xfId="3" applyFont="1" applyAlignment="1" applyProtection="1">
      <alignment vertical="center"/>
      <protection hidden="1"/>
    </xf>
    <xf numFmtId="0" fontId="4" fillId="0" borderId="4" xfId="0" applyFont="1" applyBorder="1" applyAlignment="1">
      <alignment shrinkToFit="1"/>
    </xf>
    <xf numFmtId="38" fontId="4" fillId="0" borderId="4" xfId="1" applyFont="1" applyBorder="1" applyAlignment="1">
      <alignment shrinkToFit="1"/>
    </xf>
    <xf numFmtId="0" fontId="5" fillId="0" borderId="4" xfId="0" applyFont="1" applyBorder="1"/>
    <xf numFmtId="38" fontId="4" fillId="0" borderId="0" xfId="1" applyFont="1" applyAlignment="1">
      <alignment shrinkToFit="1"/>
    </xf>
    <xf numFmtId="38" fontId="5" fillId="0" borderId="0" xfId="0" applyNumberFormat="1" applyFont="1" applyAlignment="1">
      <alignment horizontal="right"/>
    </xf>
    <xf numFmtId="10" fontId="5" fillId="3" borderId="1" xfId="0" applyNumberFormat="1" applyFont="1" applyFill="1" applyBorder="1" applyProtection="1">
      <protection locked="0"/>
    </xf>
    <xf numFmtId="10" fontId="5" fillId="0" borderId="0" xfId="0" applyNumberFormat="1" applyFont="1"/>
    <xf numFmtId="10" fontId="5" fillId="0" borderId="1" xfId="0" applyNumberFormat="1" applyFont="1" applyBorder="1"/>
    <xf numFmtId="0" fontId="5" fillId="0" borderId="0" xfId="0" applyFont="1" applyAlignment="1">
      <alignment horizontal="right" vertical="center"/>
    </xf>
    <xf numFmtId="38" fontId="5" fillId="3" borderId="1" xfId="1" applyFont="1" applyFill="1" applyBorder="1" applyAlignment="1" applyProtection="1">
      <protection locked="0"/>
    </xf>
    <xf numFmtId="0" fontId="5" fillId="0" borderId="0" xfId="0" applyFont="1" applyAlignment="1">
      <alignment horizontal="right"/>
    </xf>
    <xf numFmtId="0" fontId="7" fillId="0" borderId="1" xfId="0" applyFont="1" applyBorder="1" applyAlignment="1">
      <alignment horizontal="right"/>
    </xf>
    <xf numFmtId="38" fontId="7" fillId="0" borderId="1" xfId="1" applyFont="1" applyBorder="1" applyAlignment="1"/>
    <xf numFmtId="10" fontId="5" fillId="0" borderId="1" xfId="0" applyNumberFormat="1" applyFont="1" applyBorder="1" applyProtection="1">
      <protection locked="0"/>
    </xf>
    <xf numFmtId="0" fontId="2" fillId="0" borderId="0" xfId="0" applyFont="1" applyAlignment="1">
      <alignment horizontal="center" shrinkToFit="1"/>
    </xf>
    <xf numFmtId="0" fontId="2" fillId="0" borderId="4" xfId="0" applyFont="1" applyBorder="1" applyAlignment="1">
      <alignment horizontal="left" shrinkToFit="1"/>
    </xf>
    <xf numFmtId="0" fontId="13" fillId="0" borderId="0" xfId="0" applyFont="1" applyAlignment="1" applyProtection="1">
      <alignment horizontal="left" vertical="center" shrinkToFit="1"/>
      <protection hidden="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k\Documents\Dropbox\5006&#29289;&#20214;&#26908;&#35342;\&#9679;&#12383;&#12367;&#12385;&#12419;&#12435;&#19981;&#21205;&#29987;&#21454;&#25903;&#38263;&#26399;&#12471;&#12511;&#12517;&#12524;&#12540;&#12479;&#12540;v20231019.xlsx" TargetMode="External"/><Relationship Id="rId1" Type="http://schemas.openxmlformats.org/officeDocument/2006/relationships/externalLinkPath" Target="/Users/tak/Documents/Dropbox/5006&#29289;&#20214;&#26908;&#35342;/&#9679;&#12383;&#12367;&#12385;&#12419;&#12435;&#19981;&#21205;&#29987;&#21454;&#25903;&#38263;&#26399;&#12471;&#12511;&#12517;&#12524;&#12540;&#12479;&#12540;v2023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配布用データ (0920)_初心者向け"/>
      <sheetName val="配布用データ (1019)_上級者向け"/>
      <sheetName val="エヌエム・スワサント・ディズヌフ_徳島大正"/>
      <sheetName val="エヌエム・スワサント・ディズヌフ"/>
      <sheetName val="クレシェンド武庫之荘 (4)"/>
      <sheetName val="天下茶屋民泊案件"/>
      <sheetName val="南甲子園ハイツ (3)"/>
      <sheetName val="南甲子園ハイツ (4)"/>
      <sheetName val="南甲子園ハイツ (2)"/>
      <sheetName val="クレシェンド武庫之荘 (3)"/>
      <sheetName val="南甲子園ハイツ"/>
      <sheetName val="アメニティ新大阪一番館"/>
      <sheetName val="クレシェンド武庫之荘"/>
      <sheetName val="武庫リバーハイツ"/>
      <sheetName val="藤本ハイム"/>
      <sheetName val="記入例"/>
      <sheetName val="配布用データ"/>
    </sheetNames>
    <sheetDataSet>
      <sheetData sheetId="0" refreshError="1"/>
      <sheetData sheetId="1" refreshError="1"/>
      <sheetData sheetId="2" refreshError="1"/>
      <sheetData sheetId="3" refreshError="1"/>
      <sheetData sheetId="4" refreshError="1"/>
      <sheetData sheetId="5" refreshError="1"/>
      <sheetData sheetId="6">
        <row r="2">
          <cell r="B2" t="str">
            <v>南甲子園ハイツ</v>
          </cell>
        </row>
        <row r="3">
          <cell r="B3" t="str">
            <v>兵庫県西宮市南甲子園</v>
          </cell>
        </row>
        <row r="4">
          <cell r="B4">
            <v>140000000</v>
          </cell>
        </row>
        <row r="5">
          <cell r="B5">
            <v>10320000</v>
          </cell>
        </row>
        <row r="7">
          <cell r="B7">
            <v>33</v>
          </cell>
        </row>
        <row r="8">
          <cell r="B8">
            <v>664.05</v>
          </cell>
        </row>
        <row r="9">
          <cell r="B9">
            <v>297.27</v>
          </cell>
        </row>
        <row r="10">
          <cell r="E10">
            <v>2.9000000000000001E-2</v>
          </cell>
        </row>
        <row r="11">
          <cell r="B11">
            <v>6</v>
          </cell>
          <cell r="F11">
            <v>96</v>
          </cell>
        </row>
        <row r="12">
          <cell r="B12">
            <v>0.4</v>
          </cell>
          <cell r="F12">
            <v>184</v>
          </cell>
        </row>
        <row r="14">
          <cell r="F14">
            <v>200</v>
          </cell>
        </row>
        <row r="15">
          <cell r="B15">
            <v>73000000</v>
          </cell>
          <cell r="F15">
            <v>0</v>
          </cell>
          <cell r="K15">
            <v>0</v>
          </cell>
          <cell r="P15">
            <v>0</v>
          </cell>
          <cell r="U15">
            <v>0</v>
          </cell>
          <cell r="Z15">
            <v>0</v>
          </cell>
          <cell r="AE15">
            <v>0</v>
          </cell>
        </row>
        <row r="16">
          <cell r="B16">
            <v>30</v>
          </cell>
        </row>
        <row r="17">
          <cell r="B17">
            <v>1.4999999999999999E-2</v>
          </cell>
          <cell r="F17">
            <v>760</v>
          </cell>
        </row>
        <row r="20">
          <cell r="B20">
            <v>54000000</v>
          </cell>
        </row>
        <row r="21">
          <cell r="B21">
            <v>14</v>
          </cell>
        </row>
        <row r="22">
          <cell r="B22">
            <v>1.4999999999999999E-2</v>
          </cell>
        </row>
        <row r="25">
          <cell r="A25" t="str">
            <v>貯水槽清掃</v>
          </cell>
          <cell r="B25">
            <v>48000</v>
          </cell>
        </row>
        <row r="26">
          <cell r="A26" t="str">
            <v>消防設備点検</v>
          </cell>
          <cell r="B26">
            <v>84000</v>
          </cell>
        </row>
        <row r="27">
          <cell r="A27" t="str">
            <v>その他</v>
          </cell>
          <cell r="B27">
            <v>50000</v>
          </cell>
        </row>
        <row r="31">
          <cell r="B31">
            <v>2</v>
          </cell>
        </row>
        <row r="32">
          <cell r="B32">
            <v>6</v>
          </cell>
        </row>
        <row r="33">
          <cell r="B33">
            <v>2</v>
          </cell>
        </row>
        <row r="51">
          <cell r="E51">
            <v>0.04</v>
          </cell>
        </row>
        <row r="52">
          <cell r="E52">
            <v>5.5999999999999999E-3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A0744-7CDE-4372-9083-FA10C44CAAE6}">
  <dimension ref="A1:AN82"/>
  <sheetViews>
    <sheetView tabSelected="1" view="pageBreakPreview" topLeftCell="A16" zoomScale="90" zoomScaleNormal="100" zoomScaleSheetLayoutView="90" workbookViewId="0">
      <selection activeCell="E54" sqref="E54"/>
    </sheetView>
  </sheetViews>
  <sheetFormatPr defaultColWidth="9" defaultRowHeight="16.5" x14ac:dyDescent="0.35"/>
  <cols>
    <col min="1" max="1" width="15.75" style="2" customWidth="1"/>
    <col min="2" max="2" width="16.75" style="2" bestFit="1" customWidth="1"/>
    <col min="3" max="3" width="2.125" style="2" customWidth="1"/>
    <col min="4" max="4" width="9.75" style="3" customWidth="1"/>
    <col min="5" max="5" width="13.375" style="3" customWidth="1"/>
    <col min="6" max="34" width="8.75" style="3" customWidth="1"/>
    <col min="35" max="35" width="8.375" style="3" customWidth="1"/>
    <col min="36" max="36" width="8.75" style="3" customWidth="1"/>
    <col min="37" max="37" width="8.375" style="3" customWidth="1"/>
    <col min="38" max="38" width="8.75" style="3" customWidth="1"/>
    <col min="39" max="39" width="8.375" style="3" customWidth="1"/>
    <col min="40" max="40" width="8.75" style="3" customWidth="1"/>
    <col min="41" max="16384" width="9" style="3"/>
  </cols>
  <sheetData>
    <row r="1" spans="1:40" x14ac:dyDescent="0.35">
      <c r="A1" s="1" t="s">
        <v>0</v>
      </c>
      <c r="D1" s="68" t="str">
        <f>"●"&amp;B2&amp;"　長期賃貸経営計画表"</f>
        <v>●　長期賃貸経営計画表</v>
      </c>
      <c r="E1" s="68"/>
    </row>
    <row r="2" spans="1:40" x14ac:dyDescent="0.35">
      <c r="A2" s="4" t="s">
        <v>1</v>
      </c>
      <c r="B2" s="5"/>
      <c r="C2" s="6"/>
      <c r="D2" s="7" t="s">
        <v>3</v>
      </c>
      <c r="E2" s="8" t="s">
        <v>4</v>
      </c>
      <c r="F2" s="9">
        <f ca="1">+YEAR(TODAY())</f>
        <v>2023</v>
      </c>
      <c r="G2" s="10">
        <f ca="1">F2+1</f>
        <v>2024</v>
      </c>
      <c r="H2" s="10">
        <f t="shared" ref="H2:W4" ca="1" si="0">G2+1</f>
        <v>2025</v>
      </c>
      <c r="I2" s="10">
        <f t="shared" ca="1" si="0"/>
        <v>2026</v>
      </c>
      <c r="J2" s="10">
        <f t="shared" ca="1" si="0"/>
        <v>2027</v>
      </c>
      <c r="K2" s="10">
        <f t="shared" ca="1" si="0"/>
        <v>2028</v>
      </c>
      <c r="L2" s="10">
        <f t="shared" ca="1" si="0"/>
        <v>2029</v>
      </c>
      <c r="M2" s="10">
        <f t="shared" ca="1" si="0"/>
        <v>2030</v>
      </c>
      <c r="N2" s="10">
        <f t="shared" ca="1" si="0"/>
        <v>2031</v>
      </c>
      <c r="O2" s="10">
        <f t="shared" ca="1" si="0"/>
        <v>2032</v>
      </c>
      <c r="P2" s="10">
        <f t="shared" ca="1" si="0"/>
        <v>2033</v>
      </c>
      <c r="Q2" s="10">
        <f t="shared" ca="1" si="0"/>
        <v>2034</v>
      </c>
      <c r="R2" s="10">
        <f t="shared" ca="1" si="0"/>
        <v>2035</v>
      </c>
      <c r="S2" s="10">
        <f t="shared" ca="1" si="0"/>
        <v>2036</v>
      </c>
      <c r="T2" s="10">
        <f t="shared" ca="1" si="0"/>
        <v>2037</v>
      </c>
      <c r="U2" s="10">
        <f t="shared" ca="1" si="0"/>
        <v>2038</v>
      </c>
      <c r="V2" s="10">
        <f t="shared" ca="1" si="0"/>
        <v>2039</v>
      </c>
      <c r="W2" s="10">
        <f t="shared" ca="1" si="0"/>
        <v>2040</v>
      </c>
      <c r="X2" s="10">
        <f t="shared" ref="X2:AM4" ca="1" si="1">W2+1</f>
        <v>2041</v>
      </c>
      <c r="Y2" s="10">
        <f t="shared" ca="1" si="1"/>
        <v>2042</v>
      </c>
      <c r="Z2" s="10">
        <f t="shared" ca="1" si="1"/>
        <v>2043</v>
      </c>
      <c r="AA2" s="10">
        <f t="shared" ca="1" si="1"/>
        <v>2044</v>
      </c>
      <c r="AB2" s="10">
        <f t="shared" ca="1" si="1"/>
        <v>2045</v>
      </c>
      <c r="AC2" s="10">
        <f t="shared" ca="1" si="1"/>
        <v>2046</v>
      </c>
      <c r="AD2" s="10">
        <f t="shared" ca="1" si="1"/>
        <v>2047</v>
      </c>
      <c r="AE2" s="10">
        <f t="shared" ca="1" si="1"/>
        <v>2048</v>
      </c>
      <c r="AF2" s="10">
        <f t="shared" ca="1" si="1"/>
        <v>2049</v>
      </c>
      <c r="AG2" s="10">
        <f t="shared" ca="1" si="1"/>
        <v>2050</v>
      </c>
      <c r="AH2" s="10">
        <f t="shared" ca="1" si="1"/>
        <v>2051</v>
      </c>
      <c r="AI2" s="10">
        <f t="shared" ca="1" si="1"/>
        <v>2052</v>
      </c>
      <c r="AJ2" s="10">
        <f t="shared" ca="1" si="1"/>
        <v>2053</v>
      </c>
      <c r="AK2" s="10">
        <f t="shared" ca="1" si="1"/>
        <v>2054</v>
      </c>
      <c r="AL2" s="10">
        <f t="shared" ca="1" si="1"/>
        <v>2055</v>
      </c>
      <c r="AM2" s="10">
        <f t="shared" ca="1" si="1"/>
        <v>2056</v>
      </c>
      <c r="AN2" s="10">
        <f t="shared" ref="AN2:AN4" ca="1" si="2">AM2+1</f>
        <v>2057</v>
      </c>
    </row>
    <row r="3" spans="1:40" x14ac:dyDescent="0.35">
      <c r="A3" s="4" t="s">
        <v>5</v>
      </c>
      <c r="B3" s="5"/>
      <c r="C3" s="6"/>
      <c r="D3" s="7"/>
      <c r="E3" s="8" t="s">
        <v>7</v>
      </c>
      <c r="F3" s="10">
        <v>1</v>
      </c>
      <c r="G3" s="10">
        <f>F3+1</f>
        <v>2</v>
      </c>
      <c r="H3" s="10">
        <f t="shared" si="0"/>
        <v>3</v>
      </c>
      <c r="I3" s="10">
        <f t="shared" si="0"/>
        <v>4</v>
      </c>
      <c r="J3" s="10">
        <f t="shared" si="0"/>
        <v>5</v>
      </c>
      <c r="K3" s="10">
        <f t="shared" si="0"/>
        <v>6</v>
      </c>
      <c r="L3" s="10">
        <f t="shared" si="0"/>
        <v>7</v>
      </c>
      <c r="M3" s="10">
        <f t="shared" si="0"/>
        <v>8</v>
      </c>
      <c r="N3" s="10">
        <f t="shared" si="0"/>
        <v>9</v>
      </c>
      <c r="O3" s="10">
        <f t="shared" si="0"/>
        <v>10</v>
      </c>
      <c r="P3" s="10">
        <f t="shared" si="0"/>
        <v>11</v>
      </c>
      <c r="Q3" s="10">
        <f t="shared" si="0"/>
        <v>12</v>
      </c>
      <c r="R3" s="10">
        <f t="shared" si="0"/>
        <v>13</v>
      </c>
      <c r="S3" s="10">
        <f t="shared" si="0"/>
        <v>14</v>
      </c>
      <c r="T3" s="10">
        <f t="shared" si="0"/>
        <v>15</v>
      </c>
      <c r="U3" s="10">
        <f t="shared" si="0"/>
        <v>16</v>
      </c>
      <c r="V3" s="10">
        <f t="shared" si="0"/>
        <v>17</v>
      </c>
      <c r="W3" s="10">
        <f t="shared" si="0"/>
        <v>18</v>
      </c>
      <c r="X3" s="10">
        <f t="shared" si="1"/>
        <v>19</v>
      </c>
      <c r="Y3" s="10">
        <f t="shared" si="1"/>
        <v>20</v>
      </c>
      <c r="Z3" s="10">
        <f t="shared" si="1"/>
        <v>21</v>
      </c>
      <c r="AA3" s="10">
        <f t="shared" si="1"/>
        <v>22</v>
      </c>
      <c r="AB3" s="10">
        <f t="shared" si="1"/>
        <v>23</v>
      </c>
      <c r="AC3" s="10">
        <f t="shared" si="1"/>
        <v>24</v>
      </c>
      <c r="AD3" s="10">
        <f t="shared" si="1"/>
        <v>25</v>
      </c>
      <c r="AE3" s="10">
        <f t="shared" si="1"/>
        <v>26</v>
      </c>
      <c r="AF3" s="10">
        <f t="shared" si="1"/>
        <v>27</v>
      </c>
      <c r="AG3" s="10">
        <f t="shared" si="1"/>
        <v>28</v>
      </c>
      <c r="AH3" s="10">
        <f t="shared" si="1"/>
        <v>29</v>
      </c>
      <c r="AI3" s="10">
        <f t="shared" si="1"/>
        <v>30</v>
      </c>
      <c r="AJ3" s="10">
        <f t="shared" si="1"/>
        <v>31</v>
      </c>
      <c r="AK3" s="10">
        <f t="shared" si="1"/>
        <v>32</v>
      </c>
      <c r="AL3" s="10">
        <f t="shared" si="1"/>
        <v>33</v>
      </c>
      <c r="AM3" s="10">
        <f t="shared" si="1"/>
        <v>34</v>
      </c>
      <c r="AN3" s="10">
        <f t="shared" si="2"/>
        <v>35</v>
      </c>
    </row>
    <row r="4" spans="1:40" x14ac:dyDescent="0.35">
      <c r="A4" s="4" t="s">
        <v>8</v>
      </c>
      <c r="B4" s="11"/>
      <c r="C4" s="12"/>
      <c r="D4" s="7"/>
      <c r="E4" s="8" t="s">
        <v>9</v>
      </c>
      <c r="F4" s="10">
        <f>B7</f>
        <v>0</v>
      </c>
      <c r="G4" s="10">
        <f t="shared" ref="G4:O4" si="3">F4+1</f>
        <v>1</v>
      </c>
      <c r="H4" s="10">
        <f t="shared" si="3"/>
        <v>2</v>
      </c>
      <c r="I4" s="10">
        <f t="shared" si="3"/>
        <v>3</v>
      </c>
      <c r="J4" s="10">
        <f t="shared" si="3"/>
        <v>4</v>
      </c>
      <c r="K4" s="10">
        <f t="shared" si="3"/>
        <v>5</v>
      </c>
      <c r="L4" s="10">
        <f t="shared" si="3"/>
        <v>6</v>
      </c>
      <c r="M4" s="10">
        <f t="shared" si="3"/>
        <v>7</v>
      </c>
      <c r="N4" s="10">
        <f t="shared" si="3"/>
        <v>8</v>
      </c>
      <c r="O4" s="10">
        <f t="shared" si="3"/>
        <v>9</v>
      </c>
      <c r="P4" s="10">
        <f t="shared" si="0"/>
        <v>10</v>
      </c>
      <c r="Q4" s="10">
        <f t="shared" si="0"/>
        <v>11</v>
      </c>
      <c r="R4" s="10">
        <f t="shared" si="0"/>
        <v>12</v>
      </c>
      <c r="S4" s="10">
        <f t="shared" si="0"/>
        <v>13</v>
      </c>
      <c r="T4" s="10">
        <f t="shared" si="0"/>
        <v>14</v>
      </c>
      <c r="U4" s="10">
        <f t="shared" si="0"/>
        <v>15</v>
      </c>
      <c r="V4" s="10">
        <f t="shared" si="0"/>
        <v>16</v>
      </c>
      <c r="W4" s="10">
        <f t="shared" si="0"/>
        <v>17</v>
      </c>
      <c r="X4" s="10">
        <f t="shared" si="1"/>
        <v>18</v>
      </c>
      <c r="Y4" s="10">
        <f t="shared" si="1"/>
        <v>19</v>
      </c>
      <c r="Z4" s="10">
        <f t="shared" si="1"/>
        <v>20</v>
      </c>
      <c r="AA4" s="10">
        <f t="shared" si="1"/>
        <v>21</v>
      </c>
      <c r="AB4" s="10">
        <f t="shared" si="1"/>
        <v>22</v>
      </c>
      <c r="AC4" s="10">
        <f t="shared" si="1"/>
        <v>23</v>
      </c>
      <c r="AD4" s="10">
        <f t="shared" si="1"/>
        <v>24</v>
      </c>
      <c r="AE4" s="10">
        <f t="shared" si="1"/>
        <v>25</v>
      </c>
      <c r="AF4" s="10">
        <f t="shared" si="1"/>
        <v>26</v>
      </c>
      <c r="AG4" s="10">
        <f t="shared" si="1"/>
        <v>27</v>
      </c>
      <c r="AH4" s="10">
        <f t="shared" si="1"/>
        <v>28</v>
      </c>
      <c r="AI4" s="10">
        <f t="shared" si="1"/>
        <v>29</v>
      </c>
      <c r="AJ4" s="10">
        <f t="shared" si="1"/>
        <v>30</v>
      </c>
      <c r="AK4" s="10">
        <f t="shared" si="1"/>
        <v>31</v>
      </c>
      <c r="AL4" s="10">
        <f t="shared" si="1"/>
        <v>32</v>
      </c>
      <c r="AM4" s="10">
        <f t="shared" si="1"/>
        <v>33</v>
      </c>
      <c r="AN4" s="10">
        <f t="shared" si="2"/>
        <v>34</v>
      </c>
    </row>
    <row r="5" spans="1:40" x14ac:dyDescent="0.35">
      <c r="A5" s="4" t="s">
        <v>10</v>
      </c>
      <c r="B5" s="11"/>
      <c r="C5" s="12"/>
      <c r="D5" s="7"/>
      <c r="E5" s="3" t="s">
        <v>11</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x14ac:dyDescent="0.35">
      <c r="A6" s="4" t="s">
        <v>12</v>
      </c>
      <c r="B6" s="14"/>
      <c r="C6" s="15"/>
      <c r="D6" s="7" t="s">
        <v>14</v>
      </c>
      <c r="E6" s="8" t="s">
        <v>15</v>
      </c>
      <c r="F6" s="16">
        <f>(B5+B5*$B$29/5)/1000</f>
        <v>0</v>
      </c>
      <c r="G6" s="16">
        <f t="shared" ref="G6:AN6" si="4">F6+$B$5*$B$29/5000</f>
        <v>0</v>
      </c>
      <c r="H6" s="16">
        <f t="shared" si="4"/>
        <v>0</v>
      </c>
      <c r="I6" s="16">
        <f t="shared" si="4"/>
        <v>0</v>
      </c>
      <c r="J6" s="16">
        <f t="shared" si="4"/>
        <v>0</v>
      </c>
      <c r="K6" s="16">
        <f t="shared" si="4"/>
        <v>0</v>
      </c>
      <c r="L6" s="16">
        <f t="shared" si="4"/>
        <v>0</v>
      </c>
      <c r="M6" s="16">
        <f t="shared" si="4"/>
        <v>0</v>
      </c>
      <c r="N6" s="16">
        <f t="shared" si="4"/>
        <v>0</v>
      </c>
      <c r="O6" s="16">
        <f t="shared" si="4"/>
        <v>0</v>
      </c>
      <c r="P6" s="16">
        <f t="shared" si="4"/>
        <v>0</v>
      </c>
      <c r="Q6" s="16">
        <f t="shared" si="4"/>
        <v>0</v>
      </c>
      <c r="R6" s="16">
        <f t="shared" si="4"/>
        <v>0</v>
      </c>
      <c r="S6" s="16">
        <f t="shared" si="4"/>
        <v>0</v>
      </c>
      <c r="T6" s="16">
        <f t="shared" si="4"/>
        <v>0</v>
      </c>
      <c r="U6" s="16">
        <f t="shared" si="4"/>
        <v>0</v>
      </c>
      <c r="V6" s="16">
        <f t="shared" si="4"/>
        <v>0</v>
      </c>
      <c r="W6" s="16">
        <f t="shared" si="4"/>
        <v>0</v>
      </c>
      <c r="X6" s="16">
        <f t="shared" si="4"/>
        <v>0</v>
      </c>
      <c r="Y6" s="16">
        <f t="shared" si="4"/>
        <v>0</v>
      </c>
      <c r="Z6" s="16">
        <f t="shared" si="4"/>
        <v>0</v>
      </c>
      <c r="AA6" s="16">
        <f t="shared" si="4"/>
        <v>0</v>
      </c>
      <c r="AB6" s="16">
        <f t="shared" si="4"/>
        <v>0</v>
      </c>
      <c r="AC6" s="16">
        <f t="shared" si="4"/>
        <v>0</v>
      </c>
      <c r="AD6" s="16">
        <f t="shared" si="4"/>
        <v>0</v>
      </c>
      <c r="AE6" s="16">
        <f t="shared" si="4"/>
        <v>0</v>
      </c>
      <c r="AF6" s="16">
        <f t="shared" si="4"/>
        <v>0</v>
      </c>
      <c r="AG6" s="16">
        <f t="shared" si="4"/>
        <v>0</v>
      </c>
      <c r="AH6" s="16">
        <f t="shared" si="4"/>
        <v>0</v>
      </c>
      <c r="AI6" s="16">
        <f t="shared" si="4"/>
        <v>0</v>
      </c>
      <c r="AJ6" s="16">
        <f t="shared" si="4"/>
        <v>0</v>
      </c>
      <c r="AK6" s="16">
        <f t="shared" si="4"/>
        <v>0</v>
      </c>
      <c r="AL6" s="16">
        <f t="shared" si="4"/>
        <v>0</v>
      </c>
      <c r="AM6" s="16">
        <f t="shared" si="4"/>
        <v>0</v>
      </c>
      <c r="AN6" s="16">
        <f t="shared" si="4"/>
        <v>0</v>
      </c>
    </row>
    <row r="7" spans="1:40" x14ac:dyDescent="0.35">
      <c r="A7" s="4" t="s">
        <v>16</v>
      </c>
      <c r="B7" s="5"/>
      <c r="C7" s="15"/>
      <c r="D7" s="7"/>
      <c r="E7" s="17" t="s">
        <v>17</v>
      </c>
      <c r="F7" s="18">
        <f>+($B$32*12)/($B$32*12+$B$33)</f>
        <v>0.97297297297297303</v>
      </c>
      <c r="G7" s="18">
        <f t="shared" ref="G7:AN7" si="5">+($B$32*12)/($B$32*12+$B$33)</f>
        <v>0.97297297297297303</v>
      </c>
      <c r="H7" s="18">
        <f t="shared" si="5"/>
        <v>0.97297297297297303</v>
      </c>
      <c r="I7" s="18">
        <f t="shared" si="5"/>
        <v>0.97297297297297303</v>
      </c>
      <c r="J7" s="18">
        <f t="shared" si="5"/>
        <v>0.97297297297297303</v>
      </c>
      <c r="K7" s="18">
        <f t="shared" si="5"/>
        <v>0.97297297297297303</v>
      </c>
      <c r="L7" s="18">
        <f t="shared" si="5"/>
        <v>0.97297297297297303</v>
      </c>
      <c r="M7" s="18">
        <f t="shared" si="5"/>
        <v>0.97297297297297303</v>
      </c>
      <c r="N7" s="18">
        <f t="shared" si="5"/>
        <v>0.97297297297297303</v>
      </c>
      <c r="O7" s="18">
        <f t="shared" si="5"/>
        <v>0.97297297297297303</v>
      </c>
      <c r="P7" s="18">
        <f t="shared" si="5"/>
        <v>0.97297297297297303</v>
      </c>
      <c r="Q7" s="18">
        <f t="shared" si="5"/>
        <v>0.97297297297297303</v>
      </c>
      <c r="R7" s="18">
        <f t="shared" si="5"/>
        <v>0.97297297297297303</v>
      </c>
      <c r="S7" s="18">
        <f t="shared" si="5"/>
        <v>0.97297297297297303</v>
      </c>
      <c r="T7" s="18">
        <f t="shared" si="5"/>
        <v>0.97297297297297303</v>
      </c>
      <c r="U7" s="18">
        <f t="shared" si="5"/>
        <v>0.97297297297297303</v>
      </c>
      <c r="V7" s="18">
        <f t="shared" si="5"/>
        <v>0.97297297297297303</v>
      </c>
      <c r="W7" s="18">
        <f t="shared" si="5"/>
        <v>0.97297297297297303</v>
      </c>
      <c r="X7" s="18">
        <f t="shared" si="5"/>
        <v>0.97297297297297303</v>
      </c>
      <c r="Y7" s="18">
        <f t="shared" si="5"/>
        <v>0.97297297297297303</v>
      </c>
      <c r="Z7" s="18">
        <f t="shared" si="5"/>
        <v>0.97297297297297303</v>
      </c>
      <c r="AA7" s="18">
        <f t="shared" si="5"/>
        <v>0.97297297297297303</v>
      </c>
      <c r="AB7" s="18">
        <f t="shared" si="5"/>
        <v>0.97297297297297303</v>
      </c>
      <c r="AC7" s="18">
        <f t="shared" si="5"/>
        <v>0.97297297297297303</v>
      </c>
      <c r="AD7" s="18">
        <f t="shared" si="5"/>
        <v>0.97297297297297303</v>
      </c>
      <c r="AE7" s="18">
        <f t="shared" si="5"/>
        <v>0.97297297297297303</v>
      </c>
      <c r="AF7" s="18">
        <f t="shared" si="5"/>
        <v>0.97297297297297303</v>
      </c>
      <c r="AG7" s="18">
        <f t="shared" si="5"/>
        <v>0.97297297297297303</v>
      </c>
      <c r="AH7" s="18">
        <f t="shared" si="5"/>
        <v>0.97297297297297303</v>
      </c>
      <c r="AI7" s="18">
        <f t="shared" si="5"/>
        <v>0.97297297297297303</v>
      </c>
      <c r="AJ7" s="18">
        <f t="shared" si="5"/>
        <v>0.97297297297297303</v>
      </c>
      <c r="AK7" s="18">
        <f t="shared" si="5"/>
        <v>0.97297297297297303</v>
      </c>
      <c r="AL7" s="18">
        <f t="shared" si="5"/>
        <v>0.97297297297297303</v>
      </c>
      <c r="AM7" s="18">
        <f t="shared" si="5"/>
        <v>0.97297297297297303</v>
      </c>
      <c r="AN7" s="18">
        <f t="shared" si="5"/>
        <v>0.97297297297297303</v>
      </c>
    </row>
    <row r="8" spans="1:40" x14ac:dyDescent="0.35">
      <c r="A8" s="4" t="s">
        <v>18</v>
      </c>
      <c r="B8" s="19"/>
      <c r="C8" s="6"/>
      <c r="D8" s="7"/>
      <c r="E8" s="20" t="s">
        <v>19</v>
      </c>
      <c r="F8" s="21">
        <f>F6*F7</f>
        <v>0</v>
      </c>
      <c r="G8" s="21">
        <f t="shared" ref="G8:AN8" si="6">G6*G7</f>
        <v>0</v>
      </c>
      <c r="H8" s="21">
        <f t="shared" si="6"/>
        <v>0</v>
      </c>
      <c r="I8" s="21">
        <f t="shared" si="6"/>
        <v>0</v>
      </c>
      <c r="J8" s="21">
        <f t="shared" si="6"/>
        <v>0</v>
      </c>
      <c r="K8" s="21">
        <f t="shared" si="6"/>
        <v>0</v>
      </c>
      <c r="L8" s="21">
        <f t="shared" si="6"/>
        <v>0</v>
      </c>
      <c r="M8" s="21">
        <f t="shared" si="6"/>
        <v>0</v>
      </c>
      <c r="N8" s="21">
        <f t="shared" si="6"/>
        <v>0</v>
      </c>
      <c r="O8" s="21">
        <f t="shared" si="6"/>
        <v>0</v>
      </c>
      <c r="P8" s="21">
        <f t="shared" si="6"/>
        <v>0</v>
      </c>
      <c r="Q8" s="21">
        <f t="shared" si="6"/>
        <v>0</v>
      </c>
      <c r="R8" s="21">
        <f t="shared" si="6"/>
        <v>0</v>
      </c>
      <c r="S8" s="21">
        <f t="shared" si="6"/>
        <v>0</v>
      </c>
      <c r="T8" s="21">
        <f t="shared" si="6"/>
        <v>0</v>
      </c>
      <c r="U8" s="21">
        <f t="shared" si="6"/>
        <v>0</v>
      </c>
      <c r="V8" s="21">
        <f t="shared" si="6"/>
        <v>0</v>
      </c>
      <c r="W8" s="21">
        <f t="shared" si="6"/>
        <v>0</v>
      </c>
      <c r="X8" s="21">
        <f t="shared" si="6"/>
        <v>0</v>
      </c>
      <c r="Y8" s="21">
        <f t="shared" si="6"/>
        <v>0</v>
      </c>
      <c r="Z8" s="21">
        <f t="shared" si="6"/>
        <v>0</v>
      </c>
      <c r="AA8" s="21">
        <f t="shared" si="6"/>
        <v>0</v>
      </c>
      <c r="AB8" s="21">
        <f t="shared" si="6"/>
        <v>0</v>
      </c>
      <c r="AC8" s="21">
        <f t="shared" si="6"/>
        <v>0</v>
      </c>
      <c r="AD8" s="21">
        <f t="shared" si="6"/>
        <v>0</v>
      </c>
      <c r="AE8" s="21">
        <f t="shared" si="6"/>
        <v>0</v>
      </c>
      <c r="AF8" s="21">
        <f t="shared" si="6"/>
        <v>0</v>
      </c>
      <c r="AG8" s="21">
        <f t="shared" si="6"/>
        <v>0</v>
      </c>
      <c r="AH8" s="21">
        <f t="shared" si="6"/>
        <v>0</v>
      </c>
      <c r="AI8" s="21">
        <f t="shared" si="6"/>
        <v>0</v>
      </c>
      <c r="AJ8" s="21">
        <f t="shared" si="6"/>
        <v>0</v>
      </c>
      <c r="AK8" s="21">
        <f t="shared" si="6"/>
        <v>0</v>
      </c>
      <c r="AL8" s="21">
        <f t="shared" si="6"/>
        <v>0</v>
      </c>
      <c r="AM8" s="21">
        <f t="shared" si="6"/>
        <v>0</v>
      </c>
      <c r="AN8" s="21">
        <f t="shared" si="6"/>
        <v>0</v>
      </c>
    </row>
    <row r="9" spans="1:40" x14ac:dyDescent="0.35">
      <c r="A9" s="4" t="s">
        <v>20</v>
      </c>
      <c r="B9" s="19"/>
      <c r="C9" s="6"/>
      <c r="D9" s="7"/>
      <c r="E9" s="3" t="s">
        <v>11</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35">
      <c r="A10" s="4" t="s">
        <v>21</v>
      </c>
      <c r="B10" s="14"/>
      <c r="C10" s="6"/>
      <c r="D10" s="7" t="s">
        <v>23</v>
      </c>
      <c r="E10" s="22">
        <v>0.45</v>
      </c>
      <c r="F10" s="23">
        <f>F8*$E$10</f>
        <v>0</v>
      </c>
      <c r="G10" s="16">
        <f t="shared" ref="G10:AN10" si="7">G8*$E$10</f>
        <v>0</v>
      </c>
      <c r="H10" s="16">
        <f t="shared" si="7"/>
        <v>0</v>
      </c>
      <c r="I10" s="16">
        <f t="shared" si="7"/>
        <v>0</v>
      </c>
      <c r="J10" s="16">
        <f t="shared" si="7"/>
        <v>0</v>
      </c>
      <c r="K10" s="16">
        <f t="shared" si="7"/>
        <v>0</v>
      </c>
      <c r="L10" s="16">
        <f t="shared" si="7"/>
        <v>0</v>
      </c>
      <c r="M10" s="16">
        <f t="shared" si="7"/>
        <v>0</v>
      </c>
      <c r="N10" s="16">
        <f t="shared" si="7"/>
        <v>0</v>
      </c>
      <c r="O10" s="16">
        <f t="shared" si="7"/>
        <v>0</v>
      </c>
      <c r="P10" s="16">
        <f t="shared" si="7"/>
        <v>0</v>
      </c>
      <c r="Q10" s="16">
        <f t="shared" si="7"/>
        <v>0</v>
      </c>
      <c r="R10" s="16">
        <f t="shared" si="7"/>
        <v>0</v>
      </c>
      <c r="S10" s="16">
        <f t="shared" si="7"/>
        <v>0</v>
      </c>
      <c r="T10" s="16">
        <f t="shared" si="7"/>
        <v>0</v>
      </c>
      <c r="U10" s="16">
        <f t="shared" si="7"/>
        <v>0</v>
      </c>
      <c r="V10" s="16">
        <f t="shared" si="7"/>
        <v>0</v>
      </c>
      <c r="W10" s="16">
        <f t="shared" si="7"/>
        <v>0</v>
      </c>
      <c r="X10" s="16">
        <f t="shared" si="7"/>
        <v>0</v>
      </c>
      <c r="Y10" s="16">
        <f t="shared" si="7"/>
        <v>0</v>
      </c>
      <c r="Z10" s="16">
        <f t="shared" si="7"/>
        <v>0</v>
      </c>
      <c r="AA10" s="16">
        <f t="shared" si="7"/>
        <v>0</v>
      </c>
      <c r="AB10" s="16">
        <f t="shared" si="7"/>
        <v>0</v>
      </c>
      <c r="AC10" s="16">
        <f t="shared" si="7"/>
        <v>0</v>
      </c>
      <c r="AD10" s="16">
        <f t="shared" si="7"/>
        <v>0</v>
      </c>
      <c r="AE10" s="16">
        <f t="shared" si="7"/>
        <v>0</v>
      </c>
      <c r="AF10" s="16">
        <f t="shared" si="7"/>
        <v>0</v>
      </c>
      <c r="AG10" s="16">
        <f t="shared" si="7"/>
        <v>0</v>
      </c>
      <c r="AH10" s="16">
        <f t="shared" si="7"/>
        <v>0</v>
      </c>
      <c r="AI10" s="16">
        <f t="shared" si="7"/>
        <v>0</v>
      </c>
      <c r="AJ10" s="16">
        <f t="shared" si="7"/>
        <v>0</v>
      </c>
      <c r="AK10" s="16">
        <f t="shared" si="7"/>
        <v>0</v>
      </c>
      <c r="AL10" s="16">
        <f t="shared" si="7"/>
        <v>0</v>
      </c>
      <c r="AM10" s="16">
        <f t="shared" si="7"/>
        <v>0</v>
      </c>
      <c r="AN10" s="16">
        <f t="shared" si="7"/>
        <v>0</v>
      </c>
    </row>
    <row r="11" spans="1:40" x14ac:dyDescent="0.35">
      <c r="A11" s="4" t="s">
        <v>24</v>
      </c>
      <c r="B11" s="5"/>
      <c r="C11" s="15"/>
      <c r="D11" s="7"/>
      <c r="E11" s="8" t="s">
        <v>25</v>
      </c>
      <c r="F11" s="24">
        <v>96</v>
      </c>
      <c r="G11" s="16">
        <f>F11</f>
        <v>96</v>
      </c>
      <c r="H11" s="16">
        <f t="shared" ref="H11:W12" si="8">G11</f>
        <v>96</v>
      </c>
      <c r="I11" s="16">
        <f t="shared" si="8"/>
        <v>96</v>
      </c>
      <c r="J11" s="16">
        <f t="shared" si="8"/>
        <v>96</v>
      </c>
      <c r="K11" s="16">
        <f t="shared" si="8"/>
        <v>96</v>
      </c>
      <c r="L11" s="16">
        <f t="shared" si="8"/>
        <v>96</v>
      </c>
      <c r="M11" s="16">
        <f t="shared" si="8"/>
        <v>96</v>
      </c>
      <c r="N11" s="16">
        <f t="shared" si="8"/>
        <v>96</v>
      </c>
      <c r="O11" s="16">
        <f t="shared" si="8"/>
        <v>96</v>
      </c>
      <c r="P11" s="16">
        <f t="shared" si="8"/>
        <v>96</v>
      </c>
      <c r="Q11" s="16">
        <f t="shared" si="8"/>
        <v>96</v>
      </c>
      <c r="R11" s="16">
        <f t="shared" si="8"/>
        <v>96</v>
      </c>
      <c r="S11" s="16">
        <f t="shared" si="8"/>
        <v>96</v>
      </c>
      <c r="T11" s="16">
        <f t="shared" si="8"/>
        <v>96</v>
      </c>
      <c r="U11" s="16">
        <f t="shared" si="8"/>
        <v>96</v>
      </c>
      <c r="V11" s="16">
        <f t="shared" si="8"/>
        <v>96</v>
      </c>
      <c r="W11" s="16">
        <f t="shared" si="8"/>
        <v>96</v>
      </c>
      <c r="X11" s="16">
        <f t="shared" ref="X11:AM12" si="9">W11</f>
        <v>96</v>
      </c>
      <c r="Y11" s="16">
        <f t="shared" si="9"/>
        <v>96</v>
      </c>
      <c r="Z11" s="16">
        <f t="shared" si="9"/>
        <v>96</v>
      </c>
      <c r="AA11" s="16">
        <f t="shared" si="9"/>
        <v>96</v>
      </c>
      <c r="AB11" s="16">
        <f t="shared" si="9"/>
        <v>96</v>
      </c>
      <c r="AC11" s="16">
        <f t="shared" si="9"/>
        <v>96</v>
      </c>
      <c r="AD11" s="16">
        <f t="shared" si="9"/>
        <v>96</v>
      </c>
      <c r="AE11" s="16">
        <f t="shared" si="9"/>
        <v>96</v>
      </c>
      <c r="AF11" s="16">
        <f t="shared" si="9"/>
        <v>96</v>
      </c>
      <c r="AG11" s="16">
        <f t="shared" si="9"/>
        <v>96</v>
      </c>
      <c r="AH11" s="16">
        <f t="shared" si="9"/>
        <v>96</v>
      </c>
      <c r="AI11" s="16">
        <f t="shared" si="9"/>
        <v>96</v>
      </c>
      <c r="AJ11" s="16">
        <f t="shared" si="9"/>
        <v>96</v>
      </c>
      <c r="AK11" s="16">
        <f t="shared" si="9"/>
        <v>96</v>
      </c>
      <c r="AL11" s="16">
        <f t="shared" si="9"/>
        <v>96</v>
      </c>
      <c r="AM11" s="16">
        <f t="shared" si="9"/>
        <v>96</v>
      </c>
      <c r="AN11" s="16">
        <f t="shared" ref="AN11:AN12" si="10">AM11</f>
        <v>96</v>
      </c>
    </row>
    <row r="12" spans="1:40" x14ac:dyDescent="0.35">
      <c r="A12" s="4" t="s">
        <v>26</v>
      </c>
      <c r="B12" s="25"/>
      <c r="C12" s="6"/>
      <c r="D12" s="7"/>
      <c r="E12" s="8" t="s">
        <v>27</v>
      </c>
      <c r="F12" s="24">
        <v>184</v>
      </c>
      <c r="G12" s="16">
        <f>F12</f>
        <v>184</v>
      </c>
      <c r="H12" s="16">
        <f t="shared" si="8"/>
        <v>184</v>
      </c>
      <c r="I12" s="16">
        <f t="shared" si="8"/>
        <v>184</v>
      </c>
      <c r="J12" s="16">
        <f t="shared" si="8"/>
        <v>184</v>
      </c>
      <c r="K12" s="16">
        <f t="shared" si="8"/>
        <v>184</v>
      </c>
      <c r="L12" s="16">
        <f t="shared" si="8"/>
        <v>184</v>
      </c>
      <c r="M12" s="16">
        <f t="shared" si="8"/>
        <v>184</v>
      </c>
      <c r="N12" s="16">
        <f t="shared" si="8"/>
        <v>184</v>
      </c>
      <c r="O12" s="16">
        <f t="shared" si="8"/>
        <v>184</v>
      </c>
      <c r="P12" s="16">
        <f t="shared" si="8"/>
        <v>184</v>
      </c>
      <c r="Q12" s="16">
        <f t="shared" si="8"/>
        <v>184</v>
      </c>
      <c r="R12" s="16">
        <f t="shared" si="8"/>
        <v>184</v>
      </c>
      <c r="S12" s="16">
        <f t="shared" si="8"/>
        <v>184</v>
      </c>
      <c r="T12" s="16">
        <f t="shared" si="8"/>
        <v>184</v>
      </c>
      <c r="U12" s="16">
        <f t="shared" si="8"/>
        <v>184</v>
      </c>
      <c r="V12" s="16">
        <f t="shared" si="8"/>
        <v>184</v>
      </c>
      <c r="W12" s="16">
        <f t="shared" si="8"/>
        <v>184</v>
      </c>
      <c r="X12" s="16">
        <f t="shared" si="9"/>
        <v>184</v>
      </c>
      <c r="Y12" s="16">
        <f t="shared" si="9"/>
        <v>184</v>
      </c>
      <c r="Z12" s="16">
        <f t="shared" si="9"/>
        <v>184</v>
      </c>
      <c r="AA12" s="16">
        <f t="shared" si="9"/>
        <v>184</v>
      </c>
      <c r="AB12" s="16">
        <f t="shared" si="9"/>
        <v>184</v>
      </c>
      <c r="AC12" s="16">
        <f t="shared" si="9"/>
        <v>184</v>
      </c>
      <c r="AD12" s="16">
        <f t="shared" si="9"/>
        <v>184</v>
      </c>
      <c r="AE12" s="16">
        <f t="shared" si="9"/>
        <v>184</v>
      </c>
      <c r="AF12" s="16">
        <f t="shared" si="9"/>
        <v>184</v>
      </c>
      <c r="AG12" s="16">
        <f t="shared" si="9"/>
        <v>184</v>
      </c>
      <c r="AH12" s="16">
        <f t="shared" si="9"/>
        <v>184</v>
      </c>
      <c r="AI12" s="16">
        <f t="shared" si="9"/>
        <v>184</v>
      </c>
      <c r="AJ12" s="16">
        <f t="shared" si="9"/>
        <v>184</v>
      </c>
      <c r="AK12" s="16">
        <f t="shared" si="9"/>
        <v>184</v>
      </c>
      <c r="AL12" s="16">
        <f t="shared" si="9"/>
        <v>184</v>
      </c>
      <c r="AM12" s="16">
        <f t="shared" si="9"/>
        <v>184</v>
      </c>
      <c r="AN12" s="16">
        <f t="shared" si="10"/>
        <v>184</v>
      </c>
    </row>
    <row r="13" spans="1:40" x14ac:dyDescent="0.35">
      <c r="D13" s="7"/>
      <c r="E13" s="8" t="s">
        <v>28</v>
      </c>
      <c r="F13" s="23" t="e">
        <f t="shared" ref="F13:AN13" si="11">ROUND(($B$5/$B$11/12/1000)*$B$31*$B$11/$B$32,0)</f>
        <v>#DIV/0!</v>
      </c>
      <c r="G13" s="23" t="e">
        <f t="shared" si="11"/>
        <v>#DIV/0!</v>
      </c>
      <c r="H13" s="23" t="e">
        <f t="shared" si="11"/>
        <v>#DIV/0!</v>
      </c>
      <c r="I13" s="23" t="e">
        <f t="shared" si="11"/>
        <v>#DIV/0!</v>
      </c>
      <c r="J13" s="23" t="e">
        <f t="shared" si="11"/>
        <v>#DIV/0!</v>
      </c>
      <c r="K13" s="23" t="e">
        <f t="shared" si="11"/>
        <v>#DIV/0!</v>
      </c>
      <c r="L13" s="23" t="e">
        <f t="shared" si="11"/>
        <v>#DIV/0!</v>
      </c>
      <c r="M13" s="23" t="e">
        <f t="shared" si="11"/>
        <v>#DIV/0!</v>
      </c>
      <c r="N13" s="23" t="e">
        <f t="shared" si="11"/>
        <v>#DIV/0!</v>
      </c>
      <c r="O13" s="23" t="e">
        <f t="shared" si="11"/>
        <v>#DIV/0!</v>
      </c>
      <c r="P13" s="23" t="e">
        <f t="shared" si="11"/>
        <v>#DIV/0!</v>
      </c>
      <c r="Q13" s="23" t="e">
        <f t="shared" si="11"/>
        <v>#DIV/0!</v>
      </c>
      <c r="R13" s="23" t="e">
        <f t="shared" si="11"/>
        <v>#DIV/0!</v>
      </c>
      <c r="S13" s="23" t="e">
        <f t="shared" si="11"/>
        <v>#DIV/0!</v>
      </c>
      <c r="T13" s="23" t="e">
        <f t="shared" si="11"/>
        <v>#DIV/0!</v>
      </c>
      <c r="U13" s="23" t="e">
        <f t="shared" si="11"/>
        <v>#DIV/0!</v>
      </c>
      <c r="V13" s="23" t="e">
        <f t="shared" si="11"/>
        <v>#DIV/0!</v>
      </c>
      <c r="W13" s="23" t="e">
        <f t="shared" si="11"/>
        <v>#DIV/0!</v>
      </c>
      <c r="X13" s="23" t="e">
        <f t="shared" si="11"/>
        <v>#DIV/0!</v>
      </c>
      <c r="Y13" s="23" t="e">
        <f t="shared" si="11"/>
        <v>#DIV/0!</v>
      </c>
      <c r="Z13" s="23" t="e">
        <f t="shared" si="11"/>
        <v>#DIV/0!</v>
      </c>
      <c r="AA13" s="23" t="e">
        <f t="shared" si="11"/>
        <v>#DIV/0!</v>
      </c>
      <c r="AB13" s="23" t="e">
        <f t="shared" si="11"/>
        <v>#DIV/0!</v>
      </c>
      <c r="AC13" s="23" t="e">
        <f t="shared" si="11"/>
        <v>#DIV/0!</v>
      </c>
      <c r="AD13" s="23" t="e">
        <f t="shared" si="11"/>
        <v>#DIV/0!</v>
      </c>
      <c r="AE13" s="23" t="e">
        <f t="shared" si="11"/>
        <v>#DIV/0!</v>
      </c>
      <c r="AF13" s="23" t="e">
        <f t="shared" si="11"/>
        <v>#DIV/0!</v>
      </c>
      <c r="AG13" s="23" t="e">
        <f t="shared" si="11"/>
        <v>#DIV/0!</v>
      </c>
      <c r="AH13" s="23" t="e">
        <f t="shared" si="11"/>
        <v>#DIV/0!</v>
      </c>
      <c r="AI13" s="23" t="e">
        <f t="shared" si="11"/>
        <v>#DIV/0!</v>
      </c>
      <c r="AJ13" s="23" t="e">
        <f t="shared" si="11"/>
        <v>#DIV/0!</v>
      </c>
      <c r="AK13" s="23" t="e">
        <f t="shared" si="11"/>
        <v>#DIV/0!</v>
      </c>
      <c r="AL13" s="23" t="e">
        <f t="shared" si="11"/>
        <v>#DIV/0!</v>
      </c>
      <c r="AM13" s="23" t="e">
        <f t="shared" si="11"/>
        <v>#DIV/0!</v>
      </c>
      <c r="AN13" s="23" t="e">
        <f t="shared" si="11"/>
        <v>#DIV/0!</v>
      </c>
    </row>
    <row r="14" spans="1:40" x14ac:dyDescent="0.35">
      <c r="A14" s="1" t="s">
        <v>29</v>
      </c>
      <c r="B14" s="26" t="s">
        <v>95</v>
      </c>
      <c r="D14" s="7"/>
      <c r="E14" s="8" t="s">
        <v>31</v>
      </c>
      <c r="F14" s="24">
        <f>0.001*200000</f>
        <v>200</v>
      </c>
      <c r="G14" s="16">
        <f>F14</f>
        <v>200</v>
      </c>
      <c r="H14" s="16">
        <f t="shared" ref="H14:AN14" si="12">G14</f>
        <v>200</v>
      </c>
      <c r="I14" s="16">
        <f t="shared" si="12"/>
        <v>200</v>
      </c>
      <c r="J14" s="16">
        <f t="shared" si="12"/>
        <v>200</v>
      </c>
      <c r="K14" s="16">
        <f t="shared" si="12"/>
        <v>200</v>
      </c>
      <c r="L14" s="16">
        <f t="shared" si="12"/>
        <v>200</v>
      </c>
      <c r="M14" s="16">
        <f t="shared" si="12"/>
        <v>200</v>
      </c>
      <c r="N14" s="16">
        <f t="shared" si="12"/>
        <v>200</v>
      </c>
      <c r="O14" s="16">
        <f t="shared" si="12"/>
        <v>200</v>
      </c>
      <c r="P14" s="16">
        <f t="shared" si="12"/>
        <v>200</v>
      </c>
      <c r="Q14" s="16">
        <f t="shared" si="12"/>
        <v>200</v>
      </c>
      <c r="R14" s="16">
        <f t="shared" si="12"/>
        <v>200</v>
      </c>
      <c r="S14" s="16">
        <f t="shared" si="12"/>
        <v>200</v>
      </c>
      <c r="T14" s="16">
        <f t="shared" si="12"/>
        <v>200</v>
      </c>
      <c r="U14" s="16">
        <f t="shared" si="12"/>
        <v>200</v>
      </c>
      <c r="V14" s="16">
        <f t="shared" si="12"/>
        <v>200</v>
      </c>
      <c r="W14" s="16">
        <f t="shared" si="12"/>
        <v>200</v>
      </c>
      <c r="X14" s="16">
        <f t="shared" si="12"/>
        <v>200</v>
      </c>
      <c r="Y14" s="16">
        <f t="shared" si="12"/>
        <v>200</v>
      </c>
      <c r="Z14" s="16">
        <f t="shared" si="12"/>
        <v>200</v>
      </c>
      <c r="AA14" s="16">
        <f t="shared" si="12"/>
        <v>200</v>
      </c>
      <c r="AB14" s="16">
        <f t="shared" si="12"/>
        <v>200</v>
      </c>
      <c r="AC14" s="16">
        <f t="shared" si="12"/>
        <v>200</v>
      </c>
      <c r="AD14" s="16">
        <f t="shared" si="12"/>
        <v>200</v>
      </c>
      <c r="AE14" s="16">
        <f t="shared" si="12"/>
        <v>200</v>
      </c>
      <c r="AF14" s="16">
        <f t="shared" si="12"/>
        <v>200</v>
      </c>
      <c r="AG14" s="16">
        <f t="shared" si="12"/>
        <v>200</v>
      </c>
      <c r="AH14" s="16">
        <f t="shared" si="12"/>
        <v>200</v>
      </c>
      <c r="AI14" s="16">
        <f t="shared" si="12"/>
        <v>200</v>
      </c>
      <c r="AJ14" s="16">
        <f t="shared" si="12"/>
        <v>200</v>
      </c>
      <c r="AK14" s="16">
        <f t="shared" si="12"/>
        <v>200</v>
      </c>
      <c r="AL14" s="16">
        <f t="shared" si="12"/>
        <v>200</v>
      </c>
      <c r="AM14" s="16">
        <f t="shared" si="12"/>
        <v>200</v>
      </c>
      <c r="AN14" s="16">
        <f t="shared" si="12"/>
        <v>200</v>
      </c>
    </row>
    <row r="15" spans="1:40" x14ac:dyDescent="0.35">
      <c r="A15" s="4" t="s">
        <v>32</v>
      </c>
      <c r="B15" s="11"/>
      <c r="C15" s="27"/>
      <c r="D15" s="7"/>
      <c r="E15" s="8" t="s">
        <v>33</v>
      </c>
      <c r="F15" s="24">
        <v>0</v>
      </c>
      <c r="G15" s="16"/>
      <c r="H15" s="16"/>
      <c r="I15" s="16"/>
      <c r="J15" s="24">
        <v>0</v>
      </c>
      <c r="K15" s="16"/>
      <c r="L15" s="16"/>
      <c r="M15" s="16"/>
      <c r="N15" s="16"/>
      <c r="O15" s="24">
        <v>0</v>
      </c>
      <c r="P15" s="16"/>
      <c r="Q15" s="16"/>
      <c r="R15" s="16"/>
      <c r="S15" s="16"/>
      <c r="T15" s="24">
        <v>0</v>
      </c>
      <c r="U15" s="16"/>
      <c r="V15" s="16"/>
      <c r="W15" s="16"/>
      <c r="X15" s="16"/>
      <c r="Y15" s="24">
        <v>0</v>
      </c>
      <c r="Z15" s="16"/>
      <c r="AA15" s="16"/>
      <c r="AB15" s="16"/>
      <c r="AC15" s="16"/>
      <c r="AD15" s="16"/>
      <c r="AE15" s="24">
        <v>0</v>
      </c>
      <c r="AF15" s="16"/>
      <c r="AG15" s="16"/>
      <c r="AH15" s="16"/>
      <c r="AI15" s="16"/>
      <c r="AJ15" s="16"/>
      <c r="AK15" s="16"/>
      <c r="AL15" s="16"/>
      <c r="AM15" s="16"/>
      <c r="AN15" s="16"/>
    </row>
    <row r="16" spans="1:40" x14ac:dyDescent="0.35">
      <c r="A16" s="4" t="s">
        <v>34</v>
      </c>
      <c r="B16" s="5"/>
      <c r="C16" s="6"/>
      <c r="D16" s="7"/>
      <c r="E16" s="8" t="s">
        <v>35</v>
      </c>
      <c r="F16" s="16">
        <f>SUM(B25:B27)/1000</f>
        <v>0</v>
      </c>
      <c r="G16" s="16">
        <f t="shared" ref="G16:V17" si="13">F16</f>
        <v>0</v>
      </c>
      <c r="H16" s="16">
        <f t="shared" si="13"/>
        <v>0</v>
      </c>
      <c r="I16" s="16">
        <f t="shared" si="13"/>
        <v>0</v>
      </c>
      <c r="J16" s="16">
        <f t="shared" si="13"/>
        <v>0</v>
      </c>
      <c r="K16" s="16">
        <f t="shared" si="13"/>
        <v>0</v>
      </c>
      <c r="L16" s="16">
        <f t="shared" si="13"/>
        <v>0</v>
      </c>
      <c r="M16" s="16">
        <f t="shared" si="13"/>
        <v>0</v>
      </c>
      <c r="N16" s="16">
        <f t="shared" si="13"/>
        <v>0</v>
      </c>
      <c r="O16" s="16">
        <f t="shared" si="13"/>
        <v>0</v>
      </c>
      <c r="P16" s="16">
        <f t="shared" si="13"/>
        <v>0</v>
      </c>
      <c r="Q16" s="16">
        <f t="shared" si="13"/>
        <v>0</v>
      </c>
      <c r="R16" s="16">
        <f t="shared" si="13"/>
        <v>0</v>
      </c>
      <c r="S16" s="16">
        <f t="shared" si="13"/>
        <v>0</v>
      </c>
      <c r="T16" s="16">
        <f t="shared" si="13"/>
        <v>0</v>
      </c>
      <c r="U16" s="16">
        <f t="shared" si="13"/>
        <v>0</v>
      </c>
      <c r="V16" s="16">
        <f t="shared" si="13"/>
        <v>0</v>
      </c>
      <c r="W16" s="16">
        <f t="shared" ref="W16:AL17" si="14">V16</f>
        <v>0</v>
      </c>
      <c r="X16" s="16">
        <f t="shared" si="14"/>
        <v>0</v>
      </c>
      <c r="Y16" s="16">
        <f t="shared" si="14"/>
        <v>0</v>
      </c>
      <c r="Z16" s="16">
        <f t="shared" si="14"/>
        <v>0</v>
      </c>
      <c r="AA16" s="16">
        <f t="shared" si="14"/>
        <v>0</v>
      </c>
      <c r="AB16" s="16">
        <f t="shared" si="14"/>
        <v>0</v>
      </c>
      <c r="AC16" s="16">
        <f t="shared" si="14"/>
        <v>0</v>
      </c>
      <c r="AD16" s="16">
        <f t="shared" si="14"/>
        <v>0</v>
      </c>
      <c r="AE16" s="16">
        <f t="shared" si="14"/>
        <v>0</v>
      </c>
      <c r="AF16" s="16">
        <f t="shared" si="14"/>
        <v>0</v>
      </c>
      <c r="AG16" s="16">
        <f t="shared" si="14"/>
        <v>0</v>
      </c>
      <c r="AH16" s="16">
        <f t="shared" si="14"/>
        <v>0</v>
      </c>
      <c r="AI16" s="16">
        <f t="shared" si="14"/>
        <v>0</v>
      </c>
      <c r="AJ16" s="16">
        <f t="shared" si="14"/>
        <v>0</v>
      </c>
      <c r="AK16" s="16">
        <f t="shared" si="14"/>
        <v>0</v>
      </c>
      <c r="AL16" s="16">
        <f t="shared" si="14"/>
        <v>0</v>
      </c>
      <c r="AM16" s="16">
        <f t="shared" ref="AM16:AN17" si="15">AL16</f>
        <v>0</v>
      </c>
      <c r="AN16" s="16">
        <f t="shared" si="15"/>
        <v>0</v>
      </c>
    </row>
    <row r="17" spans="1:40" x14ac:dyDescent="0.35">
      <c r="A17" s="4" t="s">
        <v>36</v>
      </c>
      <c r="B17" s="28"/>
      <c r="C17" s="29"/>
      <c r="D17" s="7"/>
      <c r="E17" s="8" t="s">
        <v>37</v>
      </c>
      <c r="F17" s="24">
        <f>0.001*190000*4</f>
        <v>760</v>
      </c>
      <c r="G17" s="16">
        <f t="shared" si="13"/>
        <v>760</v>
      </c>
      <c r="H17" s="16">
        <f t="shared" si="13"/>
        <v>760</v>
      </c>
      <c r="I17" s="16">
        <f t="shared" si="13"/>
        <v>760</v>
      </c>
      <c r="J17" s="16">
        <f t="shared" si="13"/>
        <v>760</v>
      </c>
      <c r="K17" s="16">
        <f t="shared" si="13"/>
        <v>760</v>
      </c>
      <c r="L17" s="16">
        <f t="shared" si="13"/>
        <v>760</v>
      </c>
      <c r="M17" s="16">
        <f t="shared" si="13"/>
        <v>760</v>
      </c>
      <c r="N17" s="16">
        <f t="shared" si="13"/>
        <v>760</v>
      </c>
      <c r="O17" s="16">
        <f t="shared" si="13"/>
        <v>760</v>
      </c>
      <c r="P17" s="16">
        <f t="shared" si="13"/>
        <v>760</v>
      </c>
      <c r="Q17" s="16">
        <f t="shared" si="13"/>
        <v>760</v>
      </c>
      <c r="R17" s="16">
        <f t="shared" si="13"/>
        <v>760</v>
      </c>
      <c r="S17" s="16">
        <f t="shared" si="13"/>
        <v>760</v>
      </c>
      <c r="T17" s="16">
        <f t="shared" si="13"/>
        <v>760</v>
      </c>
      <c r="U17" s="16">
        <f t="shared" si="13"/>
        <v>760</v>
      </c>
      <c r="V17" s="16">
        <f t="shared" si="13"/>
        <v>760</v>
      </c>
      <c r="W17" s="16">
        <f t="shared" si="14"/>
        <v>760</v>
      </c>
      <c r="X17" s="16">
        <f t="shared" si="14"/>
        <v>760</v>
      </c>
      <c r="Y17" s="16">
        <f t="shared" si="14"/>
        <v>760</v>
      </c>
      <c r="Z17" s="16">
        <f t="shared" si="14"/>
        <v>760</v>
      </c>
      <c r="AA17" s="16">
        <f t="shared" si="14"/>
        <v>760</v>
      </c>
      <c r="AB17" s="16">
        <f t="shared" si="14"/>
        <v>760</v>
      </c>
      <c r="AC17" s="16">
        <f t="shared" si="14"/>
        <v>760</v>
      </c>
      <c r="AD17" s="16">
        <f t="shared" si="14"/>
        <v>760</v>
      </c>
      <c r="AE17" s="16">
        <f t="shared" si="14"/>
        <v>760</v>
      </c>
      <c r="AF17" s="16">
        <f t="shared" si="14"/>
        <v>760</v>
      </c>
      <c r="AG17" s="16">
        <f t="shared" si="14"/>
        <v>760</v>
      </c>
      <c r="AH17" s="16">
        <f t="shared" si="14"/>
        <v>760</v>
      </c>
      <c r="AI17" s="16">
        <f t="shared" si="14"/>
        <v>760</v>
      </c>
      <c r="AJ17" s="16">
        <f t="shared" si="14"/>
        <v>760</v>
      </c>
      <c r="AK17" s="16">
        <f t="shared" si="14"/>
        <v>760</v>
      </c>
      <c r="AL17" s="16">
        <f t="shared" si="14"/>
        <v>760</v>
      </c>
      <c r="AM17" s="16">
        <f t="shared" si="15"/>
        <v>760</v>
      </c>
      <c r="AN17" s="16">
        <f t="shared" si="15"/>
        <v>760</v>
      </c>
    </row>
    <row r="18" spans="1:40" x14ac:dyDescent="0.35">
      <c r="A18" s="4" t="s">
        <v>38</v>
      </c>
      <c r="B18" s="16">
        <f>F74*1000</f>
        <v>0</v>
      </c>
      <c r="C18" s="12"/>
      <c r="D18" s="7"/>
      <c r="E18" s="3" t="s">
        <v>39</v>
      </c>
      <c r="F18" s="13" t="e">
        <f t="shared" ref="F18:AI18" si="16">SUM(F10:F17)</f>
        <v>#DIV/0!</v>
      </c>
      <c r="G18" s="13" t="e">
        <f t="shared" si="16"/>
        <v>#DIV/0!</v>
      </c>
      <c r="H18" s="13" t="e">
        <f t="shared" si="16"/>
        <v>#DIV/0!</v>
      </c>
      <c r="I18" s="13" t="e">
        <f t="shared" si="16"/>
        <v>#DIV/0!</v>
      </c>
      <c r="J18" s="13" t="e">
        <f t="shared" si="16"/>
        <v>#DIV/0!</v>
      </c>
      <c r="K18" s="13" t="e">
        <f t="shared" si="16"/>
        <v>#DIV/0!</v>
      </c>
      <c r="L18" s="13" t="e">
        <f t="shared" si="16"/>
        <v>#DIV/0!</v>
      </c>
      <c r="M18" s="13" t="e">
        <f t="shared" si="16"/>
        <v>#DIV/0!</v>
      </c>
      <c r="N18" s="13" t="e">
        <f t="shared" si="16"/>
        <v>#DIV/0!</v>
      </c>
      <c r="O18" s="13" t="e">
        <f t="shared" si="16"/>
        <v>#DIV/0!</v>
      </c>
      <c r="P18" s="13" t="e">
        <f t="shared" si="16"/>
        <v>#DIV/0!</v>
      </c>
      <c r="Q18" s="13" t="e">
        <f t="shared" si="16"/>
        <v>#DIV/0!</v>
      </c>
      <c r="R18" s="13" t="e">
        <f t="shared" si="16"/>
        <v>#DIV/0!</v>
      </c>
      <c r="S18" s="13" t="e">
        <f t="shared" si="16"/>
        <v>#DIV/0!</v>
      </c>
      <c r="T18" s="13" t="e">
        <f t="shared" si="16"/>
        <v>#DIV/0!</v>
      </c>
      <c r="U18" s="13" t="e">
        <f t="shared" si="16"/>
        <v>#DIV/0!</v>
      </c>
      <c r="V18" s="13" t="e">
        <f t="shared" si="16"/>
        <v>#DIV/0!</v>
      </c>
      <c r="W18" s="13" t="e">
        <f t="shared" si="16"/>
        <v>#DIV/0!</v>
      </c>
      <c r="X18" s="13" t="e">
        <f t="shared" si="16"/>
        <v>#DIV/0!</v>
      </c>
      <c r="Y18" s="13" t="e">
        <f t="shared" si="16"/>
        <v>#DIV/0!</v>
      </c>
      <c r="Z18" s="13" t="e">
        <f t="shared" si="16"/>
        <v>#DIV/0!</v>
      </c>
      <c r="AA18" s="13" t="e">
        <f t="shared" si="16"/>
        <v>#DIV/0!</v>
      </c>
      <c r="AB18" s="13" t="e">
        <f t="shared" si="16"/>
        <v>#DIV/0!</v>
      </c>
      <c r="AC18" s="13" t="e">
        <f t="shared" si="16"/>
        <v>#DIV/0!</v>
      </c>
      <c r="AD18" s="13" t="e">
        <f t="shared" si="16"/>
        <v>#DIV/0!</v>
      </c>
      <c r="AE18" s="13" t="e">
        <f t="shared" si="16"/>
        <v>#DIV/0!</v>
      </c>
      <c r="AF18" s="13" t="e">
        <f t="shared" si="16"/>
        <v>#DIV/0!</v>
      </c>
      <c r="AG18" s="13" t="e">
        <f t="shared" si="16"/>
        <v>#DIV/0!</v>
      </c>
      <c r="AH18" s="13" t="e">
        <f t="shared" si="16"/>
        <v>#DIV/0!</v>
      </c>
      <c r="AI18" s="13" t="e">
        <f t="shared" si="16"/>
        <v>#DIV/0!</v>
      </c>
      <c r="AJ18" s="13" t="e">
        <f t="shared" ref="AJ18:AN18" si="17">SUM(AJ10:AJ17)</f>
        <v>#DIV/0!</v>
      </c>
      <c r="AK18" s="13" t="e">
        <f t="shared" si="17"/>
        <v>#DIV/0!</v>
      </c>
      <c r="AL18" s="13" t="e">
        <f t="shared" si="17"/>
        <v>#DIV/0!</v>
      </c>
      <c r="AM18" s="13" t="e">
        <f t="shared" si="17"/>
        <v>#DIV/0!</v>
      </c>
      <c r="AN18" s="13" t="e">
        <f t="shared" si="17"/>
        <v>#DIV/0!</v>
      </c>
    </row>
    <row r="19" spans="1:40" x14ac:dyDescent="0.35">
      <c r="A19" s="1" t="s">
        <v>40</v>
      </c>
      <c r="B19" s="26" t="s">
        <v>95</v>
      </c>
      <c r="D19" s="7"/>
      <c r="E19" s="31" t="s">
        <v>41</v>
      </c>
      <c r="F19" s="32" t="e">
        <f>F18/F6</f>
        <v>#DIV/0!</v>
      </c>
      <c r="G19" s="32" t="e">
        <f t="shared" ref="G19:AN19" si="18">G18/G6</f>
        <v>#DIV/0!</v>
      </c>
      <c r="H19" s="32" t="e">
        <f t="shared" si="18"/>
        <v>#DIV/0!</v>
      </c>
      <c r="I19" s="32" t="e">
        <f t="shared" si="18"/>
        <v>#DIV/0!</v>
      </c>
      <c r="J19" s="32" t="e">
        <f>J18/J6</f>
        <v>#DIV/0!</v>
      </c>
      <c r="K19" s="32" t="e">
        <f t="shared" si="18"/>
        <v>#DIV/0!</v>
      </c>
      <c r="L19" s="32" t="e">
        <f t="shared" si="18"/>
        <v>#DIV/0!</v>
      </c>
      <c r="M19" s="32" t="e">
        <f t="shared" si="18"/>
        <v>#DIV/0!</v>
      </c>
      <c r="N19" s="32" t="e">
        <f t="shared" si="18"/>
        <v>#DIV/0!</v>
      </c>
      <c r="O19" s="32" t="e">
        <f t="shared" si="18"/>
        <v>#DIV/0!</v>
      </c>
      <c r="P19" s="32" t="e">
        <f t="shared" si="18"/>
        <v>#DIV/0!</v>
      </c>
      <c r="Q19" s="32" t="e">
        <f t="shared" si="18"/>
        <v>#DIV/0!</v>
      </c>
      <c r="R19" s="32" t="e">
        <f t="shared" si="18"/>
        <v>#DIV/0!</v>
      </c>
      <c r="S19" s="32" t="e">
        <f t="shared" si="18"/>
        <v>#DIV/0!</v>
      </c>
      <c r="T19" s="32" t="e">
        <f t="shared" si="18"/>
        <v>#DIV/0!</v>
      </c>
      <c r="U19" s="32" t="e">
        <f t="shared" si="18"/>
        <v>#DIV/0!</v>
      </c>
      <c r="V19" s="32" t="e">
        <f t="shared" si="18"/>
        <v>#DIV/0!</v>
      </c>
      <c r="W19" s="32" t="e">
        <f t="shared" si="18"/>
        <v>#DIV/0!</v>
      </c>
      <c r="X19" s="32" t="e">
        <f t="shared" si="18"/>
        <v>#DIV/0!</v>
      </c>
      <c r="Y19" s="32" t="e">
        <f t="shared" si="18"/>
        <v>#DIV/0!</v>
      </c>
      <c r="Z19" s="32" t="e">
        <f t="shared" si="18"/>
        <v>#DIV/0!</v>
      </c>
      <c r="AA19" s="32" t="e">
        <f t="shared" si="18"/>
        <v>#DIV/0!</v>
      </c>
      <c r="AB19" s="32" t="e">
        <f t="shared" si="18"/>
        <v>#DIV/0!</v>
      </c>
      <c r="AC19" s="32" t="e">
        <f t="shared" si="18"/>
        <v>#DIV/0!</v>
      </c>
      <c r="AD19" s="32" t="e">
        <f t="shared" si="18"/>
        <v>#DIV/0!</v>
      </c>
      <c r="AE19" s="32" t="e">
        <f t="shared" si="18"/>
        <v>#DIV/0!</v>
      </c>
      <c r="AF19" s="32" t="e">
        <f t="shared" si="18"/>
        <v>#DIV/0!</v>
      </c>
      <c r="AG19" s="32" t="e">
        <f t="shared" si="18"/>
        <v>#DIV/0!</v>
      </c>
      <c r="AH19" s="32" t="e">
        <f t="shared" si="18"/>
        <v>#DIV/0!</v>
      </c>
      <c r="AI19" s="32" t="e">
        <f t="shared" si="18"/>
        <v>#DIV/0!</v>
      </c>
      <c r="AJ19" s="32" t="e">
        <f t="shared" si="18"/>
        <v>#DIV/0!</v>
      </c>
      <c r="AK19" s="32" t="e">
        <f t="shared" si="18"/>
        <v>#DIV/0!</v>
      </c>
      <c r="AL19" s="32" t="e">
        <f t="shared" si="18"/>
        <v>#DIV/0!</v>
      </c>
      <c r="AM19" s="32" t="e">
        <f t="shared" si="18"/>
        <v>#DIV/0!</v>
      </c>
      <c r="AN19" s="32" t="e">
        <f t="shared" si="18"/>
        <v>#DIV/0!</v>
      </c>
    </row>
    <row r="20" spans="1:40" x14ac:dyDescent="0.35">
      <c r="A20" s="4" t="s">
        <v>32</v>
      </c>
      <c r="B20" s="11"/>
      <c r="D20" s="7"/>
    </row>
    <row r="21" spans="1:40" x14ac:dyDescent="0.35">
      <c r="A21" s="4" t="s">
        <v>34</v>
      </c>
      <c r="B21" s="5"/>
      <c r="C21" s="12"/>
      <c r="D21" s="7" t="s">
        <v>42</v>
      </c>
      <c r="E21" s="8" t="s">
        <v>43</v>
      </c>
      <c r="F21" s="33" t="e">
        <f t="shared" ref="F21:AN21" si="19">F8-F18</f>
        <v>#DIV/0!</v>
      </c>
      <c r="G21" s="33" t="e">
        <f t="shared" si="19"/>
        <v>#DIV/0!</v>
      </c>
      <c r="H21" s="33" t="e">
        <f t="shared" si="19"/>
        <v>#DIV/0!</v>
      </c>
      <c r="I21" s="33" t="e">
        <f t="shared" si="19"/>
        <v>#DIV/0!</v>
      </c>
      <c r="J21" s="33" t="e">
        <f t="shared" si="19"/>
        <v>#DIV/0!</v>
      </c>
      <c r="K21" s="33" t="e">
        <f t="shared" si="19"/>
        <v>#DIV/0!</v>
      </c>
      <c r="L21" s="33" t="e">
        <f t="shared" si="19"/>
        <v>#DIV/0!</v>
      </c>
      <c r="M21" s="33" t="e">
        <f t="shared" si="19"/>
        <v>#DIV/0!</v>
      </c>
      <c r="N21" s="33" t="e">
        <f t="shared" si="19"/>
        <v>#DIV/0!</v>
      </c>
      <c r="O21" s="33" t="e">
        <f t="shared" si="19"/>
        <v>#DIV/0!</v>
      </c>
      <c r="P21" s="33" t="e">
        <f t="shared" si="19"/>
        <v>#DIV/0!</v>
      </c>
      <c r="Q21" s="33" t="e">
        <f t="shared" si="19"/>
        <v>#DIV/0!</v>
      </c>
      <c r="R21" s="33" t="e">
        <f t="shared" si="19"/>
        <v>#DIV/0!</v>
      </c>
      <c r="S21" s="33" t="e">
        <f t="shared" si="19"/>
        <v>#DIV/0!</v>
      </c>
      <c r="T21" s="33" t="e">
        <f t="shared" si="19"/>
        <v>#DIV/0!</v>
      </c>
      <c r="U21" s="33" t="e">
        <f t="shared" si="19"/>
        <v>#DIV/0!</v>
      </c>
      <c r="V21" s="33" t="e">
        <f t="shared" si="19"/>
        <v>#DIV/0!</v>
      </c>
      <c r="W21" s="33" t="e">
        <f t="shared" si="19"/>
        <v>#DIV/0!</v>
      </c>
      <c r="X21" s="33" t="e">
        <f t="shared" si="19"/>
        <v>#DIV/0!</v>
      </c>
      <c r="Y21" s="33" t="e">
        <f t="shared" si="19"/>
        <v>#DIV/0!</v>
      </c>
      <c r="Z21" s="33" t="e">
        <f t="shared" si="19"/>
        <v>#DIV/0!</v>
      </c>
      <c r="AA21" s="33" t="e">
        <f t="shared" si="19"/>
        <v>#DIV/0!</v>
      </c>
      <c r="AB21" s="33" t="e">
        <f t="shared" si="19"/>
        <v>#DIV/0!</v>
      </c>
      <c r="AC21" s="33" t="e">
        <f t="shared" si="19"/>
        <v>#DIV/0!</v>
      </c>
      <c r="AD21" s="33" t="e">
        <f t="shared" si="19"/>
        <v>#DIV/0!</v>
      </c>
      <c r="AE21" s="33" t="e">
        <f t="shared" si="19"/>
        <v>#DIV/0!</v>
      </c>
      <c r="AF21" s="33" t="e">
        <f t="shared" si="19"/>
        <v>#DIV/0!</v>
      </c>
      <c r="AG21" s="33" t="e">
        <f t="shared" si="19"/>
        <v>#DIV/0!</v>
      </c>
      <c r="AH21" s="33" t="e">
        <f t="shared" si="19"/>
        <v>#DIV/0!</v>
      </c>
      <c r="AI21" s="33" t="e">
        <f t="shared" si="19"/>
        <v>#DIV/0!</v>
      </c>
      <c r="AJ21" s="33" t="e">
        <f t="shared" si="19"/>
        <v>#DIV/0!</v>
      </c>
      <c r="AK21" s="33" t="e">
        <f t="shared" si="19"/>
        <v>#DIV/0!</v>
      </c>
      <c r="AL21" s="33" t="e">
        <f t="shared" si="19"/>
        <v>#DIV/0!</v>
      </c>
      <c r="AM21" s="33" t="e">
        <f t="shared" si="19"/>
        <v>#DIV/0!</v>
      </c>
      <c r="AN21" s="33" t="e">
        <f t="shared" si="19"/>
        <v>#DIV/0!</v>
      </c>
    </row>
    <row r="22" spans="1:40" x14ac:dyDescent="0.35">
      <c r="A22" s="4" t="s">
        <v>36</v>
      </c>
      <c r="B22" s="28"/>
      <c r="C22" s="12"/>
      <c r="D22" s="7"/>
      <c r="E22" s="3" t="s">
        <v>44</v>
      </c>
      <c r="F22" s="34">
        <f>IF(IF($B$6="RC造",ROUNDDOWN(MAX(9,47-$B$7*0.8),0),IF($B$6="S造",ROUNDDOWN(MAX(6,34-$B$7*0.8),0),IF($B$6="木造",ROUNDDOWN(MAX(4,22-$B$7*0.8),0),1)))&gt;=F3,$B$4*$B$12/IF($B$6="RC造",ROUNDDOWN(MAX(9,47-$B$7*0.8),0),IF($B$6="S造",ROUNDDOWN(MAX(6,34-$B$7*0.8),0),IF($B$6="木造",ROUNDDOWN(MAX(4,22-$B$7*0.8),0),1)))/1000,0)</f>
        <v>0</v>
      </c>
      <c r="G22" s="34">
        <f t="shared" ref="G22:AN22" si="20">IF(IF($B$6="RC造",ROUNDDOWN(MAX(9,47-$B$7*0.8),0),IF($B$6="S造",ROUNDDOWN(MAX(6,34-$B$7*0.8),0),IF($B$6="木造",ROUNDDOWN(MAX(4,22-$B$7*0.8),0),1)))&gt;=G3,$B$4*$B$12/IF($B$6="RC造",ROUNDDOWN(MAX(9,47-$B$7*0.8),0),IF($B$6="S造",ROUNDDOWN(MAX(6,34-$B$7*0.8),0),IF($B$6="木造",ROUNDDOWN(MAX(4,22-$B$7*0.8),0),1)))/1000,0)</f>
        <v>0</v>
      </c>
      <c r="H22" s="34">
        <f t="shared" si="20"/>
        <v>0</v>
      </c>
      <c r="I22" s="34">
        <f t="shared" si="20"/>
        <v>0</v>
      </c>
      <c r="J22" s="34">
        <f t="shared" si="20"/>
        <v>0</v>
      </c>
      <c r="K22" s="34">
        <f t="shared" si="20"/>
        <v>0</v>
      </c>
      <c r="L22" s="34">
        <f t="shared" si="20"/>
        <v>0</v>
      </c>
      <c r="M22" s="34">
        <f t="shared" si="20"/>
        <v>0</v>
      </c>
      <c r="N22" s="34">
        <f t="shared" si="20"/>
        <v>0</v>
      </c>
      <c r="O22" s="34">
        <f t="shared" si="20"/>
        <v>0</v>
      </c>
      <c r="P22" s="34">
        <f t="shared" si="20"/>
        <v>0</v>
      </c>
      <c r="Q22" s="34">
        <f t="shared" si="20"/>
        <v>0</v>
      </c>
      <c r="R22" s="34">
        <f t="shared" si="20"/>
        <v>0</v>
      </c>
      <c r="S22" s="34">
        <f t="shared" si="20"/>
        <v>0</v>
      </c>
      <c r="T22" s="34">
        <f t="shared" si="20"/>
        <v>0</v>
      </c>
      <c r="U22" s="34">
        <f t="shared" si="20"/>
        <v>0</v>
      </c>
      <c r="V22" s="34">
        <f t="shared" si="20"/>
        <v>0</v>
      </c>
      <c r="W22" s="34">
        <f t="shared" si="20"/>
        <v>0</v>
      </c>
      <c r="X22" s="34">
        <f t="shared" si="20"/>
        <v>0</v>
      </c>
      <c r="Y22" s="34">
        <f t="shared" si="20"/>
        <v>0</v>
      </c>
      <c r="Z22" s="34">
        <f t="shared" si="20"/>
        <v>0</v>
      </c>
      <c r="AA22" s="34">
        <f t="shared" si="20"/>
        <v>0</v>
      </c>
      <c r="AB22" s="34">
        <f t="shared" si="20"/>
        <v>0</v>
      </c>
      <c r="AC22" s="34">
        <f t="shared" si="20"/>
        <v>0</v>
      </c>
      <c r="AD22" s="34">
        <f t="shared" si="20"/>
        <v>0</v>
      </c>
      <c r="AE22" s="34">
        <f t="shared" si="20"/>
        <v>0</v>
      </c>
      <c r="AF22" s="34">
        <f t="shared" si="20"/>
        <v>0</v>
      </c>
      <c r="AG22" s="34">
        <f t="shared" si="20"/>
        <v>0</v>
      </c>
      <c r="AH22" s="34">
        <f t="shared" si="20"/>
        <v>0</v>
      </c>
      <c r="AI22" s="34">
        <f t="shared" si="20"/>
        <v>0</v>
      </c>
      <c r="AJ22" s="34">
        <f t="shared" si="20"/>
        <v>0</v>
      </c>
      <c r="AK22" s="34">
        <f t="shared" si="20"/>
        <v>0</v>
      </c>
      <c r="AL22" s="34">
        <f t="shared" si="20"/>
        <v>0</v>
      </c>
      <c r="AM22" s="34">
        <f t="shared" si="20"/>
        <v>0</v>
      </c>
      <c r="AN22" s="34">
        <f t="shared" si="20"/>
        <v>0</v>
      </c>
    </row>
    <row r="23" spans="1:40" x14ac:dyDescent="0.35">
      <c r="A23" s="4" t="s">
        <v>38</v>
      </c>
      <c r="B23" s="30">
        <f>F79*1000</f>
        <v>0</v>
      </c>
      <c r="C23" s="12"/>
      <c r="D23" s="7"/>
      <c r="E23" s="3" t="str">
        <f t="shared" ref="E23:AN23" si="21">E27</f>
        <v>金利支払い</v>
      </c>
      <c r="F23" s="34">
        <f>F27</f>
        <v>0</v>
      </c>
      <c r="G23" s="34">
        <f t="shared" si="21"/>
        <v>0</v>
      </c>
      <c r="H23" s="34">
        <f t="shared" si="21"/>
        <v>0</v>
      </c>
      <c r="I23" s="34">
        <f t="shared" si="21"/>
        <v>0</v>
      </c>
      <c r="J23" s="34">
        <f t="shared" si="21"/>
        <v>0</v>
      </c>
      <c r="K23" s="34">
        <f t="shared" si="21"/>
        <v>0</v>
      </c>
      <c r="L23" s="34">
        <f t="shared" si="21"/>
        <v>0</v>
      </c>
      <c r="M23" s="34">
        <f t="shared" si="21"/>
        <v>0</v>
      </c>
      <c r="N23" s="34">
        <f t="shared" si="21"/>
        <v>0</v>
      </c>
      <c r="O23" s="34">
        <f t="shared" si="21"/>
        <v>0</v>
      </c>
      <c r="P23" s="34">
        <f t="shared" si="21"/>
        <v>0</v>
      </c>
      <c r="Q23" s="34">
        <f t="shared" si="21"/>
        <v>0</v>
      </c>
      <c r="R23" s="34">
        <f t="shared" si="21"/>
        <v>0</v>
      </c>
      <c r="S23" s="34">
        <f t="shared" si="21"/>
        <v>0</v>
      </c>
      <c r="T23" s="34">
        <f t="shared" si="21"/>
        <v>0</v>
      </c>
      <c r="U23" s="34">
        <f t="shared" si="21"/>
        <v>0</v>
      </c>
      <c r="V23" s="34">
        <f t="shared" si="21"/>
        <v>0</v>
      </c>
      <c r="W23" s="34">
        <f t="shared" si="21"/>
        <v>0</v>
      </c>
      <c r="X23" s="34">
        <f t="shared" si="21"/>
        <v>0</v>
      </c>
      <c r="Y23" s="34">
        <f t="shared" si="21"/>
        <v>0</v>
      </c>
      <c r="Z23" s="34">
        <f t="shared" si="21"/>
        <v>0</v>
      </c>
      <c r="AA23" s="34">
        <f t="shared" si="21"/>
        <v>0</v>
      </c>
      <c r="AB23" s="34">
        <f t="shared" si="21"/>
        <v>0</v>
      </c>
      <c r="AC23" s="34">
        <f t="shared" si="21"/>
        <v>0</v>
      </c>
      <c r="AD23" s="34">
        <f t="shared" si="21"/>
        <v>0</v>
      </c>
      <c r="AE23" s="34">
        <f t="shared" si="21"/>
        <v>0</v>
      </c>
      <c r="AF23" s="34">
        <f t="shared" si="21"/>
        <v>0</v>
      </c>
      <c r="AG23" s="34">
        <f t="shared" si="21"/>
        <v>0</v>
      </c>
      <c r="AH23" s="34">
        <f t="shared" si="21"/>
        <v>0</v>
      </c>
      <c r="AI23" s="34">
        <f t="shared" si="21"/>
        <v>0</v>
      </c>
      <c r="AJ23" s="34">
        <f t="shared" si="21"/>
        <v>0</v>
      </c>
      <c r="AK23" s="34">
        <f t="shared" si="21"/>
        <v>0</v>
      </c>
      <c r="AL23" s="34">
        <f t="shared" si="21"/>
        <v>0</v>
      </c>
      <c r="AM23" s="34">
        <f t="shared" si="21"/>
        <v>0</v>
      </c>
      <c r="AN23" s="34">
        <f t="shared" si="21"/>
        <v>0</v>
      </c>
    </row>
    <row r="24" spans="1:40" x14ac:dyDescent="0.35">
      <c r="A24" s="69" t="s">
        <v>45</v>
      </c>
      <c r="B24" s="69"/>
      <c r="C24" s="12"/>
      <c r="D24" s="7"/>
      <c r="E24" s="8" t="s">
        <v>46</v>
      </c>
      <c r="F24" s="33" t="e">
        <f t="shared" ref="F24:AN24" si="22">F31-F22+F28</f>
        <v>#DIV/0!</v>
      </c>
      <c r="G24" s="33" t="e">
        <f t="shared" si="22"/>
        <v>#DIV/0!</v>
      </c>
      <c r="H24" s="33" t="e">
        <f t="shared" si="22"/>
        <v>#DIV/0!</v>
      </c>
      <c r="I24" s="33" t="e">
        <f t="shared" si="22"/>
        <v>#DIV/0!</v>
      </c>
      <c r="J24" s="33" t="e">
        <f t="shared" si="22"/>
        <v>#DIV/0!</v>
      </c>
      <c r="K24" s="33" t="e">
        <f t="shared" si="22"/>
        <v>#DIV/0!</v>
      </c>
      <c r="L24" s="33" t="e">
        <f t="shared" si="22"/>
        <v>#DIV/0!</v>
      </c>
      <c r="M24" s="33" t="e">
        <f t="shared" si="22"/>
        <v>#DIV/0!</v>
      </c>
      <c r="N24" s="33" t="e">
        <f t="shared" si="22"/>
        <v>#DIV/0!</v>
      </c>
      <c r="O24" s="33" t="e">
        <f t="shared" si="22"/>
        <v>#DIV/0!</v>
      </c>
      <c r="P24" s="33" t="e">
        <f t="shared" si="22"/>
        <v>#DIV/0!</v>
      </c>
      <c r="Q24" s="33" t="e">
        <f t="shared" si="22"/>
        <v>#DIV/0!</v>
      </c>
      <c r="R24" s="33" t="e">
        <f t="shared" si="22"/>
        <v>#DIV/0!</v>
      </c>
      <c r="S24" s="33" t="e">
        <f t="shared" si="22"/>
        <v>#DIV/0!</v>
      </c>
      <c r="T24" s="33" t="e">
        <f t="shared" si="22"/>
        <v>#DIV/0!</v>
      </c>
      <c r="U24" s="33" t="e">
        <f t="shared" si="22"/>
        <v>#DIV/0!</v>
      </c>
      <c r="V24" s="33" t="e">
        <f t="shared" si="22"/>
        <v>#DIV/0!</v>
      </c>
      <c r="W24" s="33" t="e">
        <f t="shared" si="22"/>
        <v>#DIV/0!</v>
      </c>
      <c r="X24" s="33" t="e">
        <f t="shared" si="22"/>
        <v>#DIV/0!</v>
      </c>
      <c r="Y24" s="33" t="e">
        <f t="shared" si="22"/>
        <v>#DIV/0!</v>
      </c>
      <c r="Z24" s="33" t="e">
        <f t="shared" si="22"/>
        <v>#DIV/0!</v>
      </c>
      <c r="AA24" s="33" t="e">
        <f t="shared" si="22"/>
        <v>#DIV/0!</v>
      </c>
      <c r="AB24" s="33" t="e">
        <f t="shared" si="22"/>
        <v>#DIV/0!</v>
      </c>
      <c r="AC24" s="33" t="e">
        <f t="shared" si="22"/>
        <v>#DIV/0!</v>
      </c>
      <c r="AD24" s="33" t="e">
        <f t="shared" si="22"/>
        <v>#DIV/0!</v>
      </c>
      <c r="AE24" s="33" t="e">
        <f t="shared" si="22"/>
        <v>#DIV/0!</v>
      </c>
      <c r="AF24" s="33" t="e">
        <f t="shared" si="22"/>
        <v>#DIV/0!</v>
      </c>
      <c r="AG24" s="33" t="e">
        <f t="shared" si="22"/>
        <v>#DIV/0!</v>
      </c>
      <c r="AH24" s="33" t="e">
        <f t="shared" si="22"/>
        <v>#DIV/0!</v>
      </c>
      <c r="AI24" s="33" t="e">
        <f t="shared" si="22"/>
        <v>#DIV/0!</v>
      </c>
      <c r="AJ24" s="33" t="e">
        <f t="shared" si="22"/>
        <v>#DIV/0!</v>
      </c>
      <c r="AK24" s="33" t="e">
        <f t="shared" si="22"/>
        <v>#DIV/0!</v>
      </c>
      <c r="AL24" s="33" t="e">
        <f t="shared" si="22"/>
        <v>#DIV/0!</v>
      </c>
      <c r="AM24" s="33" t="e">
        <f t="shared" si="22"/>
        <v>#DIV/0!</v>
      </c>
      <c r="AN24" s="33" t="e">
        <f t="shared" si="22"/>
        <v>#DIV/0!</v>
      </c>
    </row>
    <row r="25" spans="1:40" x14ac:dyDescent="0.35">
      <c r="A25" s="5" t="s">
        <v>47</v>
      </c>
      <c r="B25" s="11"/>
      <c r="C25" s="12"/>
      <c r="D25" s="7"/>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x14ac:dyDescent="0.35">
      <c r="A26" s="5" t="s">
        <v>48</v>
      </c>
      <c r="B26" s="11"/>
      <c r="C26" s="12"/>
      <c r="D26" s="7" t="s">
        <v>49</v>
      </c>
      <c r="E26" s="8" t="s">
        <v>50</v>
      </c>
      <c r="F26" s="16">
        <f>F74+F79</f>
        <v>0</v>
      </c>
      <c r="G26" s="16">
        <f t="shared" ref="G26:AN28" si="23">G74+G79</f>
        <v>0</v>
      </c>
      <c r="H26" s="16">
        <f t="shared" si="23"/>
        <v>0</v>
      </c>
      <c r="I26" s="16">
        <f t="shared" si="23"/>
        <v>0</v>
      </c>
      <c r="J26" s="16">
        <f t="shared" si="23"/>
        <v>0</v>
      </c>
      <c r="K26" s="16">
        <f t="shared" si="23"/>
        <v>0</v>
      </c>
      <c r="L26" s="16">
        <f t="shared" si="23"/>
        <v>0</v>
      </c>
      <c r="M26" s="16">
        <f t="shared" si="23"/>
        <v>0</v>
      </c>
      <c r="N26" s="16">
        <f t="shared" si="23"/>
        <v>0</v>
      </c>
      <c r="O26" s="16">
        <f t="shared" si="23"/>
        <v>0</v>
      </c>
      <c r="P26" s="16">
        <f t="shared" si="23"/>
        <v>0</v>
      </c>
      <c r="Q26" s="16">
        <f t="shared" si="23"/>
        <v>0</v>
      </c>
      <c r="R26" s="16">
        <f t="shared" si="23"/>
        <v>0</v>
      </c>
      <c r="S26" s="16">
        <f t="shared" si="23"/>
        <v>0</v>
      </c>
      <c r="T26" s="16">
        <f t="shared" si="23"/>
        <v>0</v>
      </c>
      <c r="U26" s="16">
        <f t="shared" si="23"/>
        <v>0</v>
      </c>
      <c r="V26" s="16">
        <f t="shared" si="23"/>
        <v>0</v>
      </c>
      <c r="W26" s="16">
        <f t="shared" si="23"/>
        <v>0</v>
      </c>
      <c r="X26" s="16">
        <f t="shared" si="23"/>
        <v>0</v>
      </c>
      <c r="Y26" s="16">
        <f t="shared" si="23"/>
        <v>0</v>
      </c>
      <c r="Z26" s="16">
        <f t="shared" si="23"/>
        <v>0</v>
      </c>
      <c r="AA26" s="16">
        <f t="shared" si="23"/>
        <v>0</v>
      </c>
      <c r="AB26" s="16">
        <f t="shared" si="23"/>
        <v>0</v>
      </c>
      <c r="AC26" s="16">
        <f t="shared" si="23"/>
        <v>0</v>
      </c>
      <c r="AD26" s="16">
        <f t="shared" si="23"/>
        <v>0</v>
      </c>
      <c r="AE26" s="16">
        <f t="shared" si="23"/>
        <v>0</v>
      </c>
      <c r="AF26" s="16">
        <f t="shared" si="23"/>
        <v>0</v>
      </c>
      <c r="AG26" s="16">
        <f t="shared" si="23"/>
        <v>0</v>
      </c>
      <c r="AH26" s="16">
        <f t="shared" si="23"/>
        <v>0</v>
      </c>
      <c r="AI26" s="16">
        <f t="shared" si="23"/>
        <v>0</v>
      </c>
      <c r="AJ26" s="16">
        <f t="shared" si="23"/>
        <v>0</v>
      </c>
      <c r="AK26" s="16">
        <f t="shared" si="23"/>
        <v>0</v>
      </c>
      <c r="AL26" s="16">
        <f t="shared" si="23"/>
        <v>0</v>
      </c>
      <c r="AM26" s="16">
        <f t="shared" si="23"/>
        <v>0</v>
      </c>
      <c r="AN26" s="16">
        <f t="shared" si="23"/>
        <v>0</v>
      </c>
    </row>
    <row r="27" spans="1:40" x14ac:dyDescent="0.35">
      <c r="A27" s="35" t="s">
        <v>51</v>
      </c>
      <c r="B27" s="11"/>
      <c r="D27" s="36">
        <f>SUM(F27:AN27)</f>
        <v>0</v>
      </c>
      <c r="E27" s="37" t="s">
        <v>52</v>
      </c>
      <c r="F27" s="38">
        <f>F75+F80</f>
        <v>0</v>
      </c>
      <c r="G27" s="38">
        <f t="shared" si="23"/>
        <v>0</v>
      </c>
      <c r="H27" s="38">
        <f t="shared" si="23"/>
        <v>0</v>
      </c>
      <c r="I27" s="38">
        <f t="shared" si="23"/>
        <v>0</v>
      </c>
      <c r="J27" s="38">
        <f t="shared" si="23"/>
        <v>0</v>
      </c>
      <c r="K27" s="38">
        <f t="shared" si="23"/>
        <v>0</v>
      </c>
      <c r="L27" s="38">
        <f t="shared" si="23"/>
        <v>0</v>
      </c>
      <c r="M27" s="38">
        <f t="shared" si="23"/>
        <v>0</v>
      </c>
      <c r="N27" s="38">
        <f t="shared" si="23"/>
        <v>0</v>
      </c>
      <c r="O27" s="38">
        <f t="shared" si="23"/>
        <v>0</v>
      </c>
      <c r="P27" s="38">
        <f t="shared" si="23"/>
        <v>0</v>
      </c>
      <c r="Q27" s="38">
        <f t="shared" si="23"/>
        <v>0</v>
      </c>
      <c r="R27" s="38">
        <f t="shared" si="23"/>
        <v>0</v>
      </c>
      <c r="S27" s="38">
        <f t="shared" si="23"/>
        <v>0</v>
      </c>
      <c r="T27" s="38">
        <f t="shared" si="23"/>
        <v>0</v>
      </c>
      <c r="U27" s="38">
        <f t="shared" si="23"/>
        <v>0</v>
      </c>
      <c r="V27" s="38">
        <f t="shared" si="23"/>
        <v>0</v>
      </c>
      <c r="W27" s="38">
        <f t="shared" si="23"/>
        <v>0</v>
      </c>
      <c r="X27" s="38">
        <f t="shared" si="23"/>
        <v>0</v>
      </c>
      <c r="Y27" s="38">
        <f t="shared" si="23"/>
        <v>0</v>
      </c>
      <c r="Z27" s="38">
        <f t="shared" si="23"/>
        <v>0</v>
      </c>
      <c r="AA27" s="38">
        <f t="shared" si="23"/>
        <v>0</v>
      </c>
      <c r="AB27" s="38">
        <f t="shared" si="23"/>
        <v>0</v>
      </c>
      <c r="AC27" s="38">
        <f t="shared" si="23"/>
        <v>0</v>
      </c>
      <c r="AD27" s="38">
        <f t="shared" si="23"/>
        <v>0</v>
      </c>
      <c r="AE27" s="38">
        <f t="shared" si="23"/>
        <v>0</v>
      </c>
      <c r="AF27" s="38">
        <f t="shared" si="23"/>
        <v>0</v>
      </c>
      <c r="AG27" s="38">
        <f t="shared" si="23"/>
        <v>0</v>
      </c>
      <c r="AH27" s="38">
        <f t="shared" si="23"/>
        <v>0</v>
      </c>
      <c r="AI27" s="38">
        <f t="shared" si="23"/>
        <v>0</v>
      </c>
      <c r="AJ27" s="38">
        <f t="shared" si="23"/>
        <v>0</v>
      </c>
      <c r="AK27" s="38">
        <f t="shared" si="23"/>
        <v>0</v>
      </c>
      <c r="AL27" s="38">
        <f t="shared" si="23"/>
        <v>0</v>
      </c>
      <c r="AM27" s="38">
        <f t="shared" si="23"/>
        <v>0</v>
      </c>
      <c r="AN27" s="38">
        <f t="shared" si="23"/>
        <v>0</v>
      </c>
    </row>
    <row r="28" spans="1:40" x14ac:dyDescent="0.35">
      <c r="A28" s="39" t="s">
        <v>53</v>
      </c>
      <c r="B28" s="40" t="s">
        <v>54</v>
      </c>
      <c r="D28" s="36">
        <f>SUM(F28:AN28)</f>
        <v>0</v>
      </c>
      <c r="E28" s="37" t="s">
        <v>55</v>
      </c>
      <c r="F28" s="41">
        <f>F76+F81</f>
        <v>0</v>
      </c>
      <c r="G28" s="41">
        <f t="shared" si="23"/>
        <v>0</v>
      </c>
      <c r="H28" s="41">
        <f t="shared" si="23"/>
        <v>0</v>
      </c>
      <c r="I28" s="41">
        <f t="shared" si="23"/>
        <v>0</v>
      </c>
      <c r="J28" s="41">
        <f t="shared" si="23"/>
        <v>0</v>
      </c>
      <c r="K28" s="41">
        <f t="shared" si="23"/>
        <v>0</v>
      </c>
      <c r="L28" s="41">
        <f t="shared" si="23"/>
        <v>0</v>
      </c>
      <c r="M28" s="41">
        <f t="shared" si="23"/>
        <v>0</v>
      </c>
      <c r="N28" s="41">
        <f t="shared" si="23"/>
        <v>0</v>
      </c>
      <c r="O28" s="41">
        <f t="shared" si="23"/>
        <v>0</v>
      </c>
      <c r="P28" s="41">
        <f t="shared" si="23"/>
        <v>0</v>
      </c>
      <c r="Q28" s="41">
        <f t="shared" si="23"/>
        <v>0</v>
      </c>
      <c r="R28" s="41">
        <f t="shared" si="23"/>
        <v>0</v>
      </c>
      <c r="S28" s="41">
        <f t="shared" si="23"/>
        <v>0</v>
      </c>
      <c r="T28" s="41">
        <f t="shared" si="23"/>
        <v>0</v>
      </c>
      <c r="U28" s="41">
        <f t="shared" si="23"/>
        <v>0</v>
      </c>
      <c r="V28" s="41">
        <f t="shared" si="23"/>
        <v>0</v>
      </c>
      <c r="W28" s="41">
        <f t="shared" si="23"/>
        <v>0</v>
      </c>
      <c r="X28" s="41">
        <f t="shared" si="23"/>
        <v>0</v>
      </c>
      <c r="Y28" s="41">
        <f t="shared" si="23"/>
        <v>0</v>
      </c>
      <c r="Z28" s="41">
        <f t="shared" si="23"/>
        <v>0</v>
      </c>
      <c r="AA28" s="41">
        <f t="shared" si="23"/>
        <v>0</v>
      </c>
      <c r="AB28" s="41">
        <f t="shared" si="23"/>
        <v>0</v>
      </c>
      <c r="AC28" s="41">
        <f t="shared" si="23"/>
        <v>0</v>
      </c>
      <c r="AD28" s="41">
        <f t="shared" si="23"/>
        <v>0</v>
      </c>
      <c r="AE28" s="41">
        <f t="shared" si="23"/>
        <v>0</v>
      </c>
      <c r="AF28" s="41">
        <f t="shared" si="23"/>
        <v>0</v>
      </c>
      <c r="AG28" s="41">
        <f t="shared" si="23"/>
        <v>0</v>
      </c>
      <c r="AH28" s="41">
        <f t="shared" si="23"/>
        <v>0</v>
      </c>
      <c r="AI28" s="41">
        <f t="shared" si="23"/>
        <v>0</v>
      </c>
      <c r="AJ28" s="41">
        <f t="shared" si="23"/>
        <v>0</v>
      </c>
      <c r="AK28" s="41">
        <f t="shared" si="23"/>
        <v>0</v>
      </c>
      <c r="AL28" s="41">
        <f t="shared" si="23"/>
        <v>0</v>
      </c>
      <c r="AM28" s="41">
        <f t="shared" si="23"/>
        <v>0</v>
      </c>
      <c r="AN28" s="41">
        <f t="shared" si="23"/>
        <v>0</v>
      </c>
    </row>
    <row r="29" spans="1:40" x14ac:dyDescent="0.35">
      <c r="A29" s="4" t="s">
        <v>56</v>
      </c>
      <c r="B29" s="42">
        <v>0</v>
      </c>
      <c r="C29" s="43"/>
      <c r="D29" s="7"/>
      <c r="E29" s="44" t="s">
        <v>57</v>
      </c>
      <c r="F29" s="16">
        <f t="shared" ref="F29:AN29" si="24">F77+F82</f>
        <v>0</v>
      </c>
      <c r="G29" s="16">
        <f t="shared" si="24"/>
        <v>0</v>
      </c>
      <c r="H29" s="16">
        <f t="shared" si="24"/>
        <v>0</v>
      </c>
      <c r="I29" s="16">
        <f t="shared" si="24"/>
        <v>0</v>
      </c>
      <c r="J29" s="16">
        <f t="shared" si="24"/>
        <v>0</v>
      </c>
      <c r="K29" s="16">
        <f t="shared" si="24"/>
        <v>0</v>
      </c>
      <c r="L29" s="16">
        <f t="shared" si="24"/>
        <v>0</v>
      </c>
      <c r="M29" s="16">
        <f t="shared" si="24"/>
        <v>0</v>
      </c>
      <c r="N29" s="16">
        <f t="shared" si="24"/>
        <v>0</v>
      </c>
      <c r="O29" s="16">
        <f t="shared" si="24"/>
        <v>0</v>
      </c>
      <c r="P29" s="16">
        <f t="shared" si="24"/>
        <v>0</v>
      </c>
      <c r="Q29" s="16">
        <f t="shared" si="24"/>
        <v>0</v>
      </c>
      <c r="R29" s="16">
        <f t="shared" si="24"/>
        <v>0</v>
      </c>
      <c r="S29" s="16">
        <f t="shared" si="24"/>
        <v>0</v>
      </c>
      <c r="T29" s="16">
        <f t="shared" si="24"/>
        <v>0</v>
      </c>
      <c r="U29" s="16">
        <f t="shared" si="24"/>
        <v>0</v>
      </c>
      <c r="V29" s="16">
        <f t="shared" si="24"/>
        <v>0</v>
      </c>
      <c r="W29" s="16">
        <f t="shared" si="24"/>
        <v>0</v>
      </c>
      <c r="X29" s="16">
        <f t="shared" si="24"/>
        <v>0</v>
      </c>
      <c r="Y29" s="16">
        <f t="shared" si="24"/>
        <v>0</v>
      </c>
      <c r="Z29" s="16">
        <f t="shared" si="24"/>
        <v>0</v>
      </c>
      <c r="AA29" s="16">
        <f t="shared" si="24"/>
        <v>0</v>
      </c>
      <c r="AB29" s="16">
        <f t="shared" si="24"/>
        <v>0</v>
      </c>
      <c r="AC29" s="16">
        <f t="shared" si="24"/>
        <v>0</v>
      </c>
      <c r="AD29" s="16">
        <f t="shared" si="24"/>
        <v>0</v>
      </c>
      <c r="AE29" s="16">
        <f t="shared" si="24"/>
        <v>0</v>
      </c>
      <c r="AF29" s="16">
        <f t="shared" si="24"/>
        <v>0</v>
      </c>
      <c r="AG29" s="16">
        <f t="shared" si="24"/>
        <v>0</v>
      </c>
      <c r="AH29" s="16">
        <f t="shared" si="24"/>
        <v>0</v>
      </c>
      <c r="AI29" s="16">
        <f t="shared" si="24"/>
        <v>0</v>
      </c>
      <c r="AJ29" s="16">
        <f t="shared" si="24"/>
        <v>0</v>
      </c>
      <c r="AK29" s="16">
        <f t="shared" si="24"/>
        <v>0</v>
      </c>
      <c r="AL29" s="16">
        <f t="shared" si="24"/>
        <v>0</v>
      </c>
      <c r="AM29" s="16">
        <f t="shared" si="24"/>
        <v>0</v>
      </c>
      <c r="AN29" s="16">
        <f t="shared" si="24"/>
        <v>0</v>
      </c>
    </row>
    <row r="30" spans="1:40" x14ac:dyDescent="0.35">
      <c r="A30" s="45" t="s">
        <v>58</v>
      </c>
      <c r="B30" s="6" t="s">
        <v>59</v>
      </c>
      <c r="C30" s="46"/>
      <c r="D30" s="7"/>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40" x14ac:dyDescent="0.35">
      <c r="A31" s="4" t="s">
        <v>60</v>
      </c>
      <c r="B31" s="47">
        <v>2</v>
      </c>
      <c r="D31" s="7" t="s">
        <v>61</v>
      </c>
      <c r="E31" s="8" t="s">
        <v>62</v>
      </c>
      <c r="F31" s="16" t="e">
        <f t="shared" ref="F31:AN31" si="25">F21-F26</f>
        <v>#DIV/0!</v>
      </c>
      <c r="G31" s="16" t="e">
        <f t="shared" si="25"/>
        <v>#DIV/0!</v>
      </c>
      <c r="H31" s="16" t="e">
        <f t="shared" si="25"/>
        <v>#DIV/0!</v>
      </c>
      <c r="I31" s="16" t="e">
        <f t="shared" si="25"/>
        <v>#DIV/0!</v>
      </c>
      <c r="J31" s="16" t="e">
        <f t="shared" si="25"/>
        <v>#DIV/0!</v>
      </c>
      <c r="K31" s="16" t="e">
        <f t="shared" si="25"/>
        <v>#DIV/0!</v>
      </c>
      <c r="L31" s="16" t="e">
        <f t="shared" si="25"/>
        <v>#DIV/0!</v>
      </c>
      <c r="M31" s="16" t="e">
        <f t="shared" si="25"/>
        <v>#DIV/0!</v>
      </c>
      <c r="N31" s="16" t="e">
        <f t="shared" si="25"/>
        <v>#DIV/0!</v>
      </c>
      <c r="O31" s="16" t="e">
        <f t="shared" si="25"/>
        <v>#DIV/0!</v>
      </c>
      <c r="P31" s="16" t="e">
        <f t="shared" si="25"/>
        <v>#DIV/0!</v>
      </c>
      <c r="Q31" s="16" t="e">
        <f t="shared" si="25"/>
        <v>#DIV/0!</v>
      </c>
      <c r="R31" s="16" t="e">
        <f t="shared" si="25"/>
        <v>#DIV/0!</v>
      </c>
      <c r="S31" s="16" t="e">
        <f t="shared" si="25"/>
        <v>#DIV/0!</v>
      </c>
      <c r="T31" s="16" t="e">
        <f t="shared" si="25"/>
        <v>#DIV/0!</v>
      </c>
      <c r="U31" s="16" t="e">
        <f t="shared" si="25"/>
        <v>#DIV/0!</v>
      </c>
      <c r="V31" s="16" t="e">
        <f t="shared" si="25"/>
        <v>#DIV/0!</v>
      </c>
      <c r="W31" s="16" t="e">
        <f t="shared" si="25"/>
        <v>#DIV/0!</v>
      </c>
      <c r="X31" s="16" t="e">
        <f t="shared" si="25"/>
        <v>#DIV/0!</v>
      </c>
      <c r="Y31" s="16" t="e">
        <f t="shared" si="25"/>
        <v>#DIV/0!</v>
      </c>
      <c r="Z31" s="16" t="e">
        <f t="shared" si="25"/>
        <v>#DIV/0!</v>
      </c>
      <c r="AA31" s="16" t="e">
        <f t="shared" si="25"/>
        <v>#DIV/0!</v>
      </c>
      <c r="AB31" s="16" t="e">
        <f t="shared" si="25"/>
        <v>#DIV/0!</v>
      </c>
      <c r="AC31" s="16" t="e">
        <f t="shared" si="25"/>
        <v>#DIV/0!</v>
      </c>
      <c r="AD31" s="16" t="e">
        <f t="shared" si="25"/>
        <v>#DIV/0!</v>
      </c>
      <c r="AE31" s="16" t="e">
        <f t="shared" si="25"/>
        <v>#DIV/0!</v>
      </c>
      <c r="AF31" s="16" t="e">
        <f t="shared" si="25"/>
        <v>#DIV/0!</v>
      </c>
      <c r="AG31" s="16" t="e">
        <f t="shared" si="25"/>
        <v>#DIV/0!</v>
      </c>
      <c r="AH31" s="16" t="e">
        <f t="shared" si="25"/>
        <v>#DIV/0!</v>
      </c>
      <c r="AI31" s="16" t="e">
        <f t="shared" si="25"/>
        <v>#DIV/0!</v>
      </c>
      <c r="AJ31" s="16" t="e">
        <f t="shared" si="25"/>
        <v>#DIV/0!</v>
      </c>
      <c r="AK31" s="16" t="e">
        <f t="shared" si="25"/>
        <v>#DIV/0!</v>
      </c>
      <c r="AL31" s="16" t="e">
        <f t="shared" si="25"/>
        <v>#DIV/0!</v>
      </c>
      <c r="AM31" s="16" t="e">
        <f t="shared" si="25"/>
        <v>#DIV/0!</v>
      </c>
      <c r="AN31" s="16" t="e">
        <f t="shared" si="25"/>
        <v>#DIV/0!</v>
      </c>
    </row>
    <row r="32" spans="1:40" x14ac:dyDescent="0.35">
      <c r="A32" s="4" t="s">
        <v>63</v>
      </c>
      <c r="B32" s="47">
        <v>6</v>
      </c>
      <c r="D32" s="7"/>
      <c r="E32" s="8" t="s">
        <v>64</v>
      </c>
      <c r="F32" s="33" t="e">
        <f>SUM($F31:F$31)</f>
        <v>#DIV/0!</v>
      </c>
      <c r="G32" s="33" t="e">
        <f>SUM($F31:G$31)</f>
        <v>#DIV/0!</v>
      </c>
      <c r="H32" s="33" t="e">
        <f>SUM($F31:H$31)</f>
        <v>#DIV/0!</v>
      </c>
      <c r="I32" s="33" t="e">
        <f>SUM($F31:I$31)</f>
        <v>#DIV/0!</v>
      </c>
      <c r="J32" s="33" t="e">
        <f>SUM($F31:J$31)</f>
        <v>#DIV/0!</v>
      </c>
      <c r="K32" s="33" t="e">
        <f>SUM($F31:K$31)</f>
        <v>#DIV/0!</v>
      </c>
      <c r="L32" s="33" t="e">
        <f>SUM($F31:L$31)</f>
        <v>#DIV/0!</v>
      </c>
      <c r="M32" s="33" t="e">
        <f>SUM($F31:M$31)</f>
        <v>#DIV/0!</v>
      </c>
      <c r="N32" s="33" t="e">
        <f>SUM($F31:N$31)</f>
        <v>#DIV/0!</v>
      </c>
      <c r="O32" s="33" t="e">
        <f>SUM($F31:O$31)</f>
        <v>#DIV/0!</v>
      </c>
      <c r="P32" s="33" t="e">
        <f>SUM($F31:P$31)</f>
        <v>#DIV/0!</v>
      </c>
      <c r="Q32" s="33" t="e">
        <f>SUM($F31:Q$31)</f>
        <v>#DIV/0!</v>
      </c>
      <c r="R32" s="33" t="e">
        <f>SUM($F31:R$31)</f>
        <v>#DIV/0!</v>
      </c>
      <c r="S32" s="33" t="e">
        <f>SUM($F31:S$31)</f>
        <v>#DIV/0!</v>
      </c>
      <c r="T32" s="33" t="e">
        <f>SUM($F31:T$31)</f>
        <v>#DIV/0!</v>
      </c>
      <c r="U32" s="33" t="e">
        <f>SUM($F31:U$31)</f>
        <v>#DIV/0!</v>
      </c>
      <c r="V32" s="33" t="e">
        <f>SUM($F31:V$31)</f>
        <v>#DIV/0!</v>
      </c>
      <c r="W32" s="33" t="e">
        <f>SUM($F31:W$31)</f>
        <v>#DIV/0!</v>
      </c>
      <c r="X32" s="33" t="e">
        <f>SUM($F31:X$31)</f>
        <v>#DIV/0!</v>
      </c>
      <c r="Y32" s="33" t="e">
        <f>SUM($F31:Y$31)</f>
        <v>#DIV/0!</v>
      </c>
      <c r="Z32" s="33" t="e">
        <f>SUM($F31:Z$31)</f>
        <v>#DIV/0!</v>
      </c>
      <c r="AA32" s="33" t="e">
        <f>SUM($F31:AA$31)</f>
        <v>#DIV/0!</v>
      </c>
      <c r="AB32" s="33" t="e">
        <f>SUM($F31:AB$31)</f>
        <v>#DIV/0!</v>
      </c>
      <c r="AC32" s="33" t="e">
        <f>SUM($F31:AC$31)</f>
        <v>#DIV/0!</v>
      </c>
      <c r="AD32" s="33" t="e">
        <f>SUM($F31:AD$31)</f>
        <v>#DIV/0!</v>
      </c>
      <c r="AE32" s="33" t="e">
        <f>SUM($F31:AE$31)</f>
        <v>#DIV/0!</v>
      </c>
      <c r="AF32" s="33" t="e">
        <f>SUM($F31:AF$31)</f>
        <v>#DIV/0!</v>
      </c>
      <c r="AG32" s="33" t="e">
        <f>SUM($F31:AG$31)</f>
        <v>#DIV/0!</v>
      </c>
      <c r="AH32" s="33" t="e">
        <f>SUM($F31:AH$31)</f>
        <v>#DIV/0!</v>
      </c>
      <c r="AI32" s="33" t="e">
        <f>SUM($F31:AI$31)</f>
        <v>#DIV/0!</v>
      </c>
      <c r="AJ32" s="33" t="e">
        <f>SUM($F31:AJ$31)</f>
        <v>#DIV/0!</v>
      </c>
      <c r="AK32" s="33" t="e">
        <f>SUM($F31:AK$31)</f>
        <v>#DIV/0!</v>
      </c>
      <c r="AL32" s="33" t="e">
        <f>SUM($F31:AL$31)</f>
        <v>#DIV/0!</v>
      </c>
      <c r="AM32" s="33" t="e">
        <f>SUM($F31:AM$31)</f>
        <v>#DIV/0!</v>
      </c>
      <c r="AN32" s="33" t="e">
        <f>SUM($F31:AN$31)</f>
        <v>#DIV/0!</v>
      </c>
    </row>
    <row r="33" spans="1:16" x14ac:dyDescent="0.35">
      <c r="A33" s="48" t="s">
        <v>65</v>
      </c>
      <c r="B33" s="49">
        <v>2</v>
      </c>
      <c r="D33" s="7"/>
      <c r="E33" s="50" t="s">
        <v>66</v>
      </c>
    </row>
    <row r="34" spans="1:16" ht="18.75" x14ac:dyDescent="0.35">
      <c r="A34" s="51" t="s">
        <v>96</v>
      </c>
      <c r="B34" s="52"/>
    </row>
    <row r="35" spans="1:16" x14ac:dyDescent="0.35">
      <c r="A35" s="53" t="str">
        <f>HYPERLINK("https://takuchannel.net","許可なく二次配布は厳禁です。　（ https://takuchannel.net ）")</f>
        <v>許可なく二次配布は厳禁です。　（ https://takuchannel.net ）</v>
      </c>
      <c r="B35" s="53"/>
    </row>
    <row r="36" spans="1:16" x14ac:dyDescent="0.35">
      <c r="A36" s="70" t="s">
        <v>68</v>
      </c>
      <c r="B36" s="70"/>
      <c r="C36" s="70"/>
      <c r="D36" s="70"/>
      <c r="E36" s="70"/>
      <c r="F36" s="70"/>
      <c r="G36" s="70"/>
      <c r="H36" s="70"/>
      <c r="I36" s="70"/>
      <c r="J36" s="70"/>
    </row>
    <row r="37" spans="1:16" x14ac:dyDescent="0.35">
      <c r="A37" s="54"/>
      <c r="B37" s="55"/>
      <c r="C37" s="54"/>
      <c r="D37" s="56"/>
      <c r="E37" s="56"/>
      <c r="F37" s="56"/>
      <c r="G37" s="56"/>
      <c r="H37" s="56"/>
      <c r="I37" s="56"/>
      <c r="J37" s="56"/>
      <c r="K37" s="56"/>
      <c r="L37" s="56"/>
      <c r="M37" s="56"/>
      <c r="N37" s="56"/>
      <c r="O37" s="56"/>
      <c r="P37" s="56"/>
    </row>
    <row r="38" spans="1:16" x14ac:dyDescent="0.35">
      <c r="B38" s="57"/>
      <c r="D38" s="58" t="s">
        <v>69</v>
      </c>
      <c r="E38" s="3" t="s">
        <v>70</v>
      </c>
      <c r="F38" s="3">
        <v>1</v>
      </c>
      <c r="G38" s="3">
        <v>2</v>
      </c>
      <c r="H38" s="3">
        <v>3</v>
      </c>
      <c r="I38" s="3">
        <v>4</v>
      </c>
      <c r="J38" s="3">
        <v>5</v>
      </c>
      <c r="K38" s="3">
        <v>6</v>
      </c>
      <c r="L38" s="3">
        <v>7</v>
      </c>
      <c r="M38" s="3">
        <v>8</v>
      </c>
      <c r="N38" s="3">
        <v>9</v>
      </c>
      <c r="O38" s="3">
        <v>10</v>
      </c>
      <c r="P38" s="3">
        <v>11</v>
      </c>
    </row>
    <row r="39" spans="1:16" x14ac:dyDescent="0.35">
      <c r="B39" s="57"/>
      <c r="D39" s="58"/>
      <c r="E39" s="3" t="s">
        <v>71</v>
      </c>
      <c r="F39" s="3">
        <f t="shared" ref="F39:P39" si="26">F4</f>
        <v>0</v>
      </c>
      <c r="G39" s="3">
        <f t="shared" si="26"/>
        <v>1</v>
      </c>
      <c r="H39" s="3">
        <f t="shared" si="26"/>
        <v>2</v>
      </c>
      <c r="I39" s="3">
        <f t="shared" si="26"/>
        <v>3</v>
      </c>
      <c r="J39" s="3">
        <f t="shared" si="26"/>
        <v>4</v>
      </c>
      <c r="K39" s="3">
        <f t="shared" si="26"/>
        <v>5</v>
      </c>
      <c r="L39" s="3">
        <f t="shared" si="26"/>
        <v>6</v>
      </c>
      <c r="M39" s="3">
        <f t="shared" si="26"/>
        <v>7</v>
      </c>
      <c r="N39" s="3">
        <f t="shared" si="26"/>
        <v>8</v>
      </c>
      <c r="O39" s="3">
        <f t="shared" si="26"/>
        <v>9</v>
      </c>
      <c r="P39" s="3">
        <f t="shared" si="26"/>
        <v>10</v>
      </c>
    </row>
    <row r="40" spans="1:16" x14ac:dyDescent="0.35">
      <c r="B40" s="57"/>
      <c r="D40" s="58"/>
      <c r="E40" s="3" t="s">
        <v>72</v>
      </c>
      <c r="F40" s="59" t="e">
        <f>+$B$5/$B$4</f>
        <v>#DIV/0!</v>
      </c>
      <c r="G40" s="60" t="e">
        <f>$F$40</f>
        <v>#DIV/0!</v>
      </c>
      <c r="H40" s="60" t="e">
        <f>$F$40</f>
        <v>#DIV/0!</v>
      </c>
      <c r="I40" s="60" t="e">
        <f>$F$40</f>
        <v>#DIV/0!</v>
      </c>
      <c r="J40" s="59" t="e">
        <f>+$F$40</f>
        <v>#DIV/0!</v>
      </c>
      <c r="K40" s="60" t="e">
        <f>$J$40</f>
        <v>#DIV/0!</v>
      </c>
      <c r="L40" s="60" t="e">
        <f>$J$40</f>
        <v>#DIV/0!</v>
      </c>
      <c r="M40" s="60" t="e">
        <f>$J$40</f>
        <v>#DIV/0!</v>
      </c>
      <c r="N40" s="60" t="e">
        <f>$J$40</f>
        <v>#DIV/0!</v>
      </c>
      <c r="O40" s="59" t="e">
        <f>+$J$40</f>
        <v>#DIV/0!</v>
      </c>
      <c r="P40" s="60" t="e">
        <f>O40</f>
        <v>#DIV/0!</v>
      </c>
    </row>
    <row r="41" spans="1:16" x14ac:dyDescent="0.35">
      <c r="B41" s="57"/>
      <c r="E41" s="3" t="s">
        <v>73</v>
      </c>
      <c r="F41" s="13" t="e">
        <f>F$6/F$40</f>
        <v>#DIV/0!</v>
      </c>
      <c r="G41" s="13" t="e">
        <f>G$6/G$40</f>
        <v>#DIV/0!</v>
      </c>
      <c r="H41" s="13" t="e">
        <f>H$6/H$40</f>
        <v>#DIV/0!</v>
      </c>
      <c r="I41" s="13" t="e">
        <f>I$6/I$40</f>
        <v>#DIV/0!</v>
      </c>
      <c r="J41" s="13" t="e">
        <f>J$6/J$40</f>
        <v>#DIV/0!</v>
      </c>
      <c r="K41" s="13" t="e">
        <f>K$6/J$40</f>
        <v>#DIV/0!</v>
      </c>
      <c r="L41" s="13" t="e">
        <f>L$6/L$40</f>
        <v>#DIV/0!</v>
      </c>
      <c r="M41" s="13" t="e">
        <f>M$6/M$40</f>
        <v>#DIV/0!</v>
      </c>
      <c r="N41" s="13" t="e">
        <f>N$6/N$40</f>
        <v>#DIV/0!</v>
      </c>
      <c r="O41" s="13" t="e">
        <f>O$6/O$40</f>
        <v>#DIV/0!</v>
      </c>
      <c r="P41" s="13" t="e">
        <f>P$6/O$40</f>
        <v>#DIV/0!</v>
      </c>
    </row>
    <row r="42" spans="1:16" x14ac:dyDescent="0.35">
      <c r="B42" s="57"/>
      <c r="E42" s="3" t="s">
        <v>74</v>
      </c>
      <c r="F42" s="13" t="e">
        <f t="shared" ref="F42:P42" si="27">F41*3.3%</f>
        <v>#DIV/0!</v>
      </c>
      <c r="G42" s="13" t="e">
        <f t="shared" si="27"/>
        <v>#DIV/0!</v>
      </c>
      <c r="H42" s="13" t="e">
        <f t="shared" si="27"/>
        <v>#DIV/0!</v>
      </c>
      <c r="I42" s="13" t="e">
        <f t="shared" si="27"/>
        <v>#DIV/0!</v>
      </c>
      <c r="J42" s="13" t="e">
        <f t="shared" si="27"/>
        <v>#DIV/0!</v>
      </c>
      <c r="K42" s="13" t="e">
        <f t="shared" si="27"/>
        <v>#DIV/0!</v>
      </c>
      <c r="L42" s="13" t="e">
        <f t="shared" si="27"/>
        <v>#DIV/0!</v>
      </c>
      <c r="M42" s="13" t="e">
        <f t="shared" si="27"/>
        <v>#DIV/0!</v>
      </c>
      <c r="N42" s="13" t="e">
        <f t="shared" si="27"/>
        <v>#DIV/0!</v>
      </c>
      <c r="O42" s="13" t="e">
        <f t="shared" si="27"/>
        <v>#DIV/0!</v>
      </c>
      <c r="P42" s="13" t="e">
        <f t="shared" si="27"/>
        <v>#DIV/0!</v>
      </c>
    </row>
    <row r="43" spans="1:16" x14ac:dyDescent="0.35">
      <c r="B43" s="57"/>
      <c r="E43" s="3" t="s">
        <v>57</v>
      </c>
      <c r="F43" s="13">
        <f>F29</f>
        <v>0</v>
      </c>
      <c r="G43" s="13">
        <f t="shared" ref="G43:P43" si="28">G29</f>
        <v>0</v>
      </c>
      <c r="H43" s="13">
        <f t="shared" si="28"/>
        <v>0</v>
      </c>
      <c r="I43" s="13">
        <f t="shared" si="28"/>
        <v>0</v>
      </c>
      <c r="J43" s="13">
        <f t="shared" si="28"/>
        <v>0</v>
      </c>
      <c r="K43" s="13">
        <f t="shared" si="28"/>
        <v>0</v>
      </c>
      <c r="L43" s="13">
        <f t="shared" si="28"/>
        <v>0</v>
      </c>
      <c r="M43" s="13">
        <f t="shared" si="28"/>
        <v>0</v>
      </c>
      <c r="N43" s="13">
        <f t="shared" si="28"/>
        <v>0</v>
      </c>
      <c r="O43" s="13">
        <f t="shared" si="28"/>
        <v>0</v>
      </c>
      <c r="P43" s="13">
        <f t="shared" si="28"/>
        <v>0</v>
      </c>
    </row>
    <row r="44" spans="1:16" x14ac:dyDescent="0.35">
      <c r="E44" s="3" t="s">
        <v>75</v>
      </c>
      <c r="F44" s="13" t="e">
        <f>F41-F42-F43+F52</f>
        <v>#DIV/0!</v>
      </c>
      <c r="G44" s="13" t="e">
        <f t="shared" ref="G44:P44" si="29">G41-G42-G43+G52</f>
        <v>#DIV/0!</v>
      </c>
      <c r="H44" s="13" t="e">
        <f t="shared" si="29"/>
        <v>#DIV/0!</v>
      </c>
      <c r="I44" s="13" t="e">
        <f t="shared" si="29"/>
        <v>#DIV/0!</v>
      </c>
      <c r="J44" s="13" t="e">
        <f t="shared" si="29"/>
        <v>#DIV/0!</v>
      </c>
      <c r="K44" s="13" t="e">
        <f t="shared" si="29"/>
        <v>#DIV/0!</v>
      </c>
      <c r="L44" s="13" t="e">
        <f t="shared" si="29"/>
        <v>#DIV/0!</v>
      </c>
      <c r="M44" s="13" t="e">
        <f t="shared" si="29"/>
        <v>#DIV/0!</v>
      </c>
      <c r="N44" s="13" t="e">
        <f t="shared" si="29"/>
        <v>#DIV/0!</v>
      </c>
      <c r="O44" s="13" t="e">
        <f t="shared" si="29"/>
        <v>#DIV/0!</v>
      </c>
      <c r="P44" s="13" t="e">
        <f t="shared" si="29"/>
        <v>#DIV/0!</v>
      </c>
    </row>
    <row r="46" spans="1:16" x14ac:dyDescent="0.35">
      <c r="B46" s="57"/>
      <c r="E46" s="8" t="s">
        <v>76</v>
      </c>
      <c r="F46" s="16" t="e">
        <f t="shared" ref="F46:P46" si="30">F32+F44</f>
        <v>#DIV/0!</v>
      </c>
      <c r="G46" s="16" t="e">
        <f t="shared" si="30"/>
        <v>#DIV/0!</v>
      </c>
      <c r="H46" s="16" t="e">
        <f t="shared" si="30"/>
        <v>#DIV/0!</v>
      </c>
      <c r="I46" s="16" t="e">
        <f t="shared" si="30"/>
        <v>#DIV/0!</v>
      </c>
      <c r="J46" s="16" t="e">
        <f t="shared" si="30"/>
        <v>#DIV/0!</v>
      </c>
      <c r="K46" s="16" t="e">
        <f t="shared" si="30"/>
        <v>#DIV/0!</v>
      </c>
      <c r="L46" s="16" t="e">
        <f t="shared" si="30"/>
        <v>#DIV/0!</v>
      </c>
      <c r="M46" s="16" t="e">
        <f t="shared" si="30"/>
        <v>#DIV/0!</v>
      </c>
      <c r="N46" s="16" t="e">
        <f t="shared" si="30"/>
        <v>#DIV/0!</v>
      </c>
      <c r="O46" s="16" t="e">
        <f t="shared" si="30"/>
        <v>#DIV/0!</v>
      </c>
      <c r="P46" s="16" t="e">
        <f t="shared" si="30"/>
        <v>#DIV/0!</v>
      </c>
    </row>
    <row r="47" spans="1:16" x14ac:dyDescent="0.35">
      <c r="E47" s="8" t="s">
        <v>77</v>
      </c>
      <c r="F47" s="61" t="e">
        <f>IRR(E57:F57)</f>
        <v>#VALUE!</v>
      </c>
      <c r="G47" s="61" t="e">
        <f>IRR($E58:G58)</f>
        <v>#VALUE!</v>
      </c>
      <c r="H47" s="61" t="e">
        <f>IRR(E59:H59)</f>
        <v>#VALUE!</v>
      </c>
      <c r="I47" s="61" t="e">
        <f>IRR($E60:I60)</f>
        <v>#VALUE!</v>
      </c>
      <c r="J47" s="61" t="e">
        <f>IRR($E61:J61)</f>
        <v>#VALUE!</v>
      </c>
      <c r="K47" s="61" t="e">
        <f>IRR($E62:K62)</f>
        <v>#VALUE!</v>
      </c>
      <c r="L47" s="61" t="e">
        <f>IRR($E63:L63)</f>
        <v>#VALUE!</v>
      </c>
      <c r="M47" s="61" t="e">
        <f>IRR($E64:M64)</f>
        <v>#VALUE!</v>
      </c>
      <c r="N47" s="61" t="e">
        <f>IRR($E65:N65)</f>
        <v>#VALUE!</v>
      </c>
      <c r="O47" s="61" t="e">
        <f>IRR($E66:O66)</f>
        <v>#VALUE!</v>
      </c>
      <c r="P47" s="61" t="e">
        <f>IRR($E66:P66)</f>
        <v>#VALUE!</v>
      </c>
    </row>
    <row r="49" spans="2:18" x14ac:dyDescent="0.35">
      <c r="B49" s="57"/>
      <c r="D49" s="62" t="s">
        <v>78</v>
      </c>
      <c r="E49" s="63"/>
      <c r="F49" s="13"/>
      <c r="G49" s="13"/>
      <c r="H49" s="13"/>
      <c r="I49" s="13"/>
    </row>
    <row r="51" spans="2:18" x14ac:dyDescent="0.35">
      <c r="D51" s="64" t="s">
        <v>79</v>
      </c>
      <c r="E51" s="59">
        <v>0</v>
      </c>
      <c r="G51" s="3" t="s">
        <v>80</v>
      </c>
    </row>
    <row r="52" spans="2:18" x14ac:dyDescent="0.35">
      <c r="D52" s="64" t="s">
        <v>81</v>
      </c>
      <c r="E52" s="59">
        <v>0</v>
      </c>
      <c r="F52" s="34">
        <f>$R$52-SUM($F$69:F69)</f>
        <v>0</v>
      </c>
      <c r="G52" s="34">
        <f>$R$52-SUM($F$69:G69)</f>
        <v>0</v>
      </c>
      <c r="H52" s="34">
        <f>$R$52-SUM($F$69:H69)</f>
        <v>0</v>
      </c>
      <c r="I52" s="34">
        <f>$R$52-SUM($F$69:I69)</f>
        <v>0</v>
      </c>
      <c r="J52" s="34">
        <f>$R$52-SUM($F$69:J69)</f>
        <v>0</v>
      </c>
      <c r="K52" s="34">
        <f>$R$52-SUM($F$69:K69)</f>
        <v>0</v>
      </c>
      <c r="L52" s="34">
        <f>$R$52-SUM($F$69:L69)</f>
        <v>0</v>
      </c>
      <c r="M52" s="34">
        <f>$R$52-SUM($F$69:M69)</f>
        <v>0</v>
      </c>
      <c r="N52" s="34">
        <f>$R$52-SUM($F$69:N69)</f>
        <v>0</v>
      </c>
      <c r="O52" s="34">
        <f>$R$52-SUM($F$69:O69)</f>
        <v>0</v>
      </c>
      <c r="P52" s="34">
        <f>$R$52-SUM($F$69:P69)</f>
        <v>0</v>
      </c>
      <c r="R52" s="13">
        <f>E52*B15*B16*0.6/1000</f>
        <v>0</v>
      </c>
    </row>
    <row r="53" spans="2:18" x14ac:dyDescent="0.35">
      <c r="D53" s="3" t="s">
        <v>82</v>
      </c>
      <c r="E53" s="67">
        <v>7.0000000000000007E-2</v>
      </c>
    </row>
    <row r="54" spans="2:18" x14ac:dyDescent="0.35">
      <c r="E54" s="60"/>
    </row>
    <row r="55" spans="2:18" x14ac:dyDescent="0.35">
      <c r="E55" s="60"/>
    </row>
    <row r="56" spans="2:18" x14ac:dyDescent="0.35">
      <c r="E56" s="60"/>
    </row>
    <row r="57" spans="2:18" x14ac:dyDescent="0.35">
      <c r="D57" s="3" t="s">
        <v>83</v>
      </c>
      <c r="E57" s="34">
        <f>$E$49</f>
        <v>0</v>
      </c>
      <c r="F57" s="34" t="e">
        <f>F31+F44</f>
        <v>#DIV/0!</v>
      </c>
    </row>
    <row r="58" spans="2:18" x14ac:dyDescent="0.35">
      <c r="D58" s="3" t="s">
        <v>84</v>
      </c>
      <c r="E58" s="34">
        <f>$E$49</f>
        <v>0</v>
      </c>
      <c r="F58" s="34" t="e">
        <f>F$31</f>
        <v>#DIV/0!</v>
      </c>
      <c r="G58" s="34" t="e">
        <f>G$31+G$44</f>
        <v>#DIV/0!</v>
      </c>
    </row>
    <row r="59" spans="2:18" x14ac:dyDescent="0.35">
      <c r="D59" s="3" t="s">
        <v>85</v>
      </c>
      <c r="E59" s="34">
        <f>$E$49</f>
        <v>0</v>
      </c>
      <c r="F59" s="34" t="e">
        <f>F$31</f>
        <v>#DIV/0!</v>
      </c>
      <c r="G59" s="34" t="e">
        <f>G$31</f>
        <v>#DIV/0!</v>
      </c>
      <c r="H59" s="34" t="e">
        <f>H$31+H$44</f>
        <v>#DIV/0!</v>
      </c>
    </row>
    <row r="60" spans="2:18" x14ac:dyDescent="0.35">
      <c r="D60" s="3" t="s">
        <v>86</v>
      </c>
      <c r="E60" s="34">
        <f t="shared" ref="E60:E67" si="31">$E$49</f>
        <v>0</v>
      </c>
      <c r="F60" s="34" t="e">
        <f t="shared" ref="F60:O67" si="32">F$31</f>
        <v>#DIV/0!</v>
      </c>
      <c r="G60" s="34" t="e">
        <f t="shared" si="32"/>
        <v>#DIV/0!</v>
      </c>
      <c r="H60" s="34" t="e">
        <f t="shared" si="32"/>
        <v>#DIV/0!</v>
      </c>
      <c r="I60" s="34" t="e">
        <f>I$31+I$44</f>
        <v>#DIV/0!</v>
      </c>
    </row>
    <row r="61" spans="2:18" x14ac:dyDescent="0.35">
      <c r="D61" s="3" t="s">
        <v>87</v>
      </c>
      <c r="E61" s="34">
        <f t="shared" si="31"/>
        <v>0</v>
      </c>
      <c r="F61" s="34" t="e">
        <f t="shared" si="32"/>
        <v>#DIV/0!</v>
      </c>
      <c r="G61" s="34" t="e">
        <f t="shared" si="32"/>
        <v>#DIV/0!</v>
      </c>
      <c r="H61" s="34" t="e">
        <f t="shared" si="32"/>
        <v>#DIV/0!</v>
      </c>
      <c r="I61" s="34" t="e">
        <f t="shared" si="32"/>
        <v>#DIV/0!</v>
      </c>
      <c r="J61" s="34" t="e">
        <f>J$31+J$44</f>
        <v>#DIV/0!</v>
      </c>
    </row>
    <row r="62" spans="2:18" x14ac:dyDescent="0.35">
      <c r="D62" s="3" t="s">
        <v>88</v>
      </c>
      <c r="E62" s="34">
        <f t="shared" si="31"/>
        <v>0</v>
      </c>
      <c r="F62" s="34" t="e">
        <f t="shared" si="32"/>
        <v>#DIV/0!</v>
      </c>
      <c r="G62" s="34" t="e">
        <f t="shared" si="32"/>
        <v>#DIV/0!</v>
      </c>
      <c r="H62" s="34" t="e">
        <f t="shared" si="32"/>
        <v>#DIV/0!</v>
      </c>
      <c r="I62" s="34" t="e">
        <f t="shared" si="32"/>
        <v>#DIV/0!</v>
      </c>
      <c r="J62" s="34" t="e">
        <f t="shared" si="32"/>
        <v>#DIV/0!</v>
      </c>
      <c r="K62" s="34" t="e">
        <f>K$31+K$44</f>
        <v>#DIV/0!</v>
      </c>
    </row>
    <row r="63" spans="2:18" x14ac:dyDescent="0.35">
      <c r="D63" s="3" t="s">
        <v>89</v>
      </c>
      <c r="E63" s="34">
        <f t="shared" si="31"/>
        <v>0</v>
      </c>
      <c r="F63" s="34" t="e">
        <f t="shared" si="32"/>
        <v>#DIV/0!</v>
      </c>
      <c r="G63" s="34" t="e">
        <f t="shared" si="32"/>
        <v>#DIV/0!</v>
      </c>
      <c r="H63" s="34" t="e">
        <f t="shared" si="32"/>
        <v>#DIV/0!</v>
      </c>
      <c r="I63" s="34" t="e">
        <f t="shared" si="32"/>
        <v>#DIV/0!</v>
      </c>
      <c r="J63" s="34" t="e">
        <f t="shared" si="32"/>
        <v>#DIV/0!</v>
      </c>
      <c r="K63" s="34" t="e">
        <f t="shared" si="32"/>
        <v>#DIV/0!</v>
      </c>
      <c r="L63" s="34" t="e">
        <f>L$31+L$44</f>
        <v>#DIV/0!</v>
      </c>
    </row>
    <row r="64" spans="2:18" x14ac:dyDescent="0.35">
      <c r="D64" s="3" t="s">
        <v>90</v>
      </c>
      <c r="E64" s="34">
        <f t="shared" si="31"/>
        <v>0</v>
      </c>
      <c r="F64" s="34" t="e">
        <f t="shared" si="32"/>
        <v>#DIV/0!</v>
      </c>
      <c r="G64" s="34" t="e">
        <f t="shared" si="32"/>
        <v>#DIV/0!</v>
      </c>
      <c r="H64" s="34" t="e">
        <f t="shared" si="32"/>
        <v>#DIV/0!</v>
      </c>
      <c r="I64" s="34" t="e">
        <f t="shared" si="32"/>
        <v>#DIV/0!</v>
      </c>
      <c r="J64" s="34" t="e">
        <f t="shared" si="32"/>
        <v>#DIV/0!</v>
      </c>
      <c r="K64" s="34" t="e">
        <f t="shared" si="32"/>
        <v>#DIV/0!</v>
      </c>
      <c r="L64" s="34" t="e">
        <f t="shared" si="32"/>
        <v>#DIV/0!</v>
      </c>
      <c r="M64" s="34" t="e">
        <f>M$31+M$44</f>
        <v>#DIV/0!</v>
      </c>
    </row>
    <row r="65" spans="4:40" x14ac:dyDescent="0.35">
      <c r="D65" s="3" t="s">
        <v>91</v>
      </c>
      <c r="E65" s="34">
        <f t="shared" si="31"/>
        <v>0</v>
      </c>
      <c r="F65" s="34" t="e">
        <f t="shared" si="32"/>
        <v>#DIV/0!</v>
      </c>
      <c r="G65" s="34" t="e">
        <f t="shared" si="32"/>
        <v>#DIV/0!</v>
      </c>
      <c r="H65" s="34" t="e">
        <f t="shared" si="32"/>
        <v>#DIV/0!</v>
      </c>
      <c r="I65" s="34" t="e">
        <f t="shared" si="32"/>
        <v>#DIV/0!</v>
      </c>
      <c r="J65" s="34" t="e">
        <f t="shared" si="32"/>
        <v>#DIV/0!</v>
      </c>
      <c r="K65" s="34" t="e">
        <f t="shared" si="32"/>
        <v>#DIV/0!</v>
      </c>
      <c r="L65" s="34" t="e">
        <f t="shared" si="32"/>
        <v>#DIV/0!</v>
      </c>
      <c r="M65" s="34" t="e">
        <f t="shared" si="32"/>
        <v>#DIV/0!</v>
      </c>
      <c r="N65" s="34" t="e">
        <f>N$31+N$44</f>
        <v>#DIV/0!</v>
      </c>
    </row>
    <row r="66" spans="4:40" x14ac:dyDescent="0.35">
      <c r="D66" s="3" t="s">
        <v>92</v>
      </c>
      <c r="E66" s="34">
        <f t="shared" si="31"/>
        <v>0</v>
      </c>
      <c r="F66" s="34" t="e">
        <f t="shared" si="32"/>
        <v>#DIV/0!</v>
      </c>
      <c r="G66" s="34" t="e">
        <f t="shared" si="32"/>
        <v>#DIV/0!</v>
      </c>
      <c r="H66" s="34" t="e">
        <f t="shared" si="32"/>
        <v>#DIV/0!</v>
      </c>
      <c r="I66" s="34" t="e">
        <f t="shared" si="32"/>
        <v>#DIV/0!</v>
      </c>
      <c r="J66" s="34" t="e">
        <f t="shared" si="32"/>
        <v>#DIV/0!</v>
      </c>
      <c r="K66" s="34" t="e">
        <f t="shared" si="32"/>
        <v>#DIV/0!</v>
      </c>
      <c r="L66" s="34" t="e">
        <f t="shared" si="32"/>
        <v>#DIV/0!</v>
      </c>
      <c r="M66" s="34" t="e">
        <f t="shared" si="32"/>
        <v>#DIV/0!</v>
      </c>
      <c r="N66" s="34" t="e">
        <f t="shared" si="32"/>
        <v>#DIV/0!</v>
      </c>
      <c r="O66" s="34" t="e">
        <f>O$31+O$44</f>
        <v>#DIV/0!</v>
      </c>
    </row>
    <row r="67" spans="4:40" x14ac:dyDescent="0.35">
      <c r="D67" s="3" t="s">
        <v>93</v>
      </c>
      <c r="E67" s="34">
        <f t="shared" si="31"/>
        <v>0</v>
      </c>
      <c r="F67" s="34" t="e">
        <f t="shared" si="32"/>
        <v>#DIV/0!</v>
      </c>
      <c r="G67" s="34" t="e">
        <f t="shared" si="32"/>
        <v>#DIV/0!</v>
      </c>
      <c r="H67" s="34" t="e">
        <f t="shared" si="32"/>
        <v>#DIV/0!</v>
      </c>
      <c r="I67" s="34" t="e">
        <f t="shared" si="32"/>
        <v>#DIV/0!</v>
      </c>
      <c r="J67" s="34" t="e">
        <f t="shared" si="32"/>
        <v>#DIV/0!</v>
      </c>
      <c r="K67" s="34" t="e">
        <f t="shared" si="32"/>
        <v>#DIV/0!</v>
      </c>
      <c r="L67" s="34" t="e">
        <f t="shared" si="32"/>
        <v>#DIV/0!</v>
      </c>
      <c r="M67" s="34" t="e">
        <f t="shared" si="32"/>
        <v>#DIV/0!</v>
      </c>
      <c r="N67" s="34" t="e">
        <f t="shared" si="32"/>
        <v>#DIV/0!</v>
      </c>
      <c r="O67" s="34" t="e">
        <f t="shared" si="32"/>
        <v>#DIV/0!</v>
      </c>
      <c r="P67" s="34" t="e">
        <f>P$31+P$44</f>
        <v>#DIV/0!</v>
      </c>
    </row>
    <row r="69" spans="4:40" x14ac:dyDescent="0.35">
      <c r="E69" s="3" t="s">
        <v>94</v>
      </c>
      <c r="F69" s="3">
        <f>E52*B15/1000</f>
        <v>0</v>
      </c>
      <c r="G69" s="13">
        <f t="shared" ref="G69:Q69" si="33">F43*$E$52</f>
        <v>0</v>
      </c>
      <c r="H69" s="13">
        <f t="shared" si="33"/>
        <v>0</v>
      </c>
      <c r="I69" s="13">
        <f t="shared" si="33"/>
        <v>0</v>
      </c>
      <c r="J69" s="13">
        <f t="shared" si="33"/>
        <v>0</v>
      </c>
      <c r="K69" s="13">
        <f t="shared" si="33"/>
        <v>0</v>
      </c>
      <c r="L69" s="13">
        <f t="shared" si="33"/>
        <v>0</v>
      </c>
      <c r="M69" s="13">
        <f t="shared" si="33"/>
        <v>0</v>
      </c>
      <c r="N69" s="13">
        <f t="shared" si="33"/>
        <v>0</v>
      </c>
      <c r="O69" s="13">
        <f t="shared" si="33"/>
        <v>0</v>
      </c>
      <c r="P69" s="13">
        <f t="shared" si="33"/>
        <v>0</v>
      </c>
      <c r="Q69" s="13">
        <f t="shared" si="33"/>
        <v>0</v>
      </c>
    </row>
    <row r="74" spans="4:40" x14ac:dyDescent="0.35">
      <c r="D74" s="3" t="s">
        <v>49</v>
      </c>
      <c r="E74" s="8" t="s">
        <v>50</v>
      </c>
      <c r="F74" s="16">
        <f>IF($B$14="元利均等返済",IF(F$3&lt;=$B$16,-PMT($B$17/12,$B$16*12,$B$15,0,)*12/1000,0),F75+F76)</f>
        <v>0</v>
      </c>
      <c r="G74" s="16">
        <f t="shared" ref="G74:AN74" si="34">IF($B$14="元利均等返済",IF(G$3&lt;=$B$16,-PMT($B$17/12,$B$16*12,$B$15,0,)*12/1000,0),G75+G76)</f>
        <v>0</v>
      </c>
      <c r="H74" s="16">
        <f t="shared" si="34"/>
        <v>0</v>
      </c>
      <c r="I74" s="16">
        <f t="shared" si="34"/>
        <v>0</v>
      </c>
      <c r="J74" s="16">
        <f t="shared" si="34"/>
        <v>0</v>
      </c>
      <c r="K74" s="16">
        <f t="shared" si="34"/>
        <v>0</v>
      </c>
      <c r="L74" s="16">
        <f t="shared" si="34"/>
        <v>0</v>
      </c>
      <c r="M74" s="16">
        <f t="shared" si="34"/>
        <v>0</v>
      </c>
      <c r="N74" s="16">
        <f t="shared" si="34"/>
        <v>0</v>
      </c>
      <c r="O74" s="16">
        <f t="shared" si="34"/>
        <v>0</v>
      </c>
      <c r="P74" s="16">
        <f t="shared" si="34"/>
        <v>0</v>
      </c>
      <c r="Q74" s="16">
        <f t="shared" si="34"/>
        <v>0</v>
      </c>
      <c r="R74" s="16">
        <f t="shared" si="34"/>
        <v>0</v>
      </c>
      <c r="S74" s="16">
        <f t="shared" si="34"/>
        <v>0</v>
      </c>
      <c r="T74" s="16">
        <f t="shared" si="34"/>
        <v>0</v>
      </c>
      <c r="U74" s="16">
        <f t="shared" si="34"/>
        <v>0</v>
      </c>
      <c r="V74" s="16">
        <f t="shared" si="34"/>
        <v>0</v>
      </c>
      <c r="W74" s="16">
        <f t="shared" si="34"/>
        <v>0</v>
      </c>
      <c r="X74" s="16">
        <f t="shared" si="34"/>
        <v>0</v>
      </c>
      <c r="Y74" s="16">
        <f t="shared" si="34"/>
        <v>0</v>
      </c>
      <c r="Z74" s="16">
        <f t="shared" si="34"/>
        <v>0</v>
      </c>
      <c r="AA74" s="16">
        <f t="shared" si="34"/>
        <v>0</v>
      </c>
      <c r="AB74" s="16">
        <f t="shared" si="34"/>
        <v>0</v>
      </c>
      <c r="AC74" s="16">
        <f t="shared" si="34"/>
        <v>0</v>
      </c>
      <c r="AD74" s="16">
        <f t="shared" si="34"/>
        <v>0</v>
      </c>
      <c r="AE74" s="16">
        <f t="shared" si="34"/>
        <v>0</v>
      </c>
      <c r="AF74" s="16">
        <f t="shared" si="34"/>
        <v>0</v>
      </c>
      <c r="AG74" s="16">
        <f t="shared" si="34"/>
        <v>0</v>
      </c>
      <c r="AH74" s="16">
        <f t="shared" si="34"/>
        <v>0</v>
      </c>
      <c r="AI74" s="16">
        <f t="shared" si="34"/>
        <v>0</v>
      </c>
      <c r="AJ74" s="16">
        <f t="shared" si="34"/>
        <v>0</v>
      </c>
      <c r="AK74" s="16">
        <f t="shared" si="34"/>
        <v>0</v>
      </c>
      <c r="AL74" s="16">
        <f t="shared" si="34"/>
        <v>0</v>
      </c>
      <c r="AM74" s="16">
        <f t="shared" si="34"/>
        <v>0</v>
      </c>
      <c r="AN74" s="16">
        <f t="shared" si="34"/>
        <v>0</v>
      </c>
    </row>
    <row r="75" spans="4:40" x14ac:dyDescent="0.35">
      <c r="D75" s="36">
        <f>SUM(F75:AN75)</f>
        <v>0</v>
      </c>
      <c r="E75" s="65" t="s">
        <v>52</v>
      </c>
      <c r="F75" s="66">
        <f>IF($B$14="元利均等返済",IF(F74=0,0,-IPMT($B$17/12,F$3*12-5,$B$16*12,$B$15,0)*12/1000),($B$15/1000-F76/2)*$B$17)</f>
        <v>0</v>
      </c>
      <c r="G75" s="66">
        <f>IF($B$14="元利均等返済",IF(G74=0,0,-IPMT($B$17/12,G$3*12-5,$B$16*12,$B$15,0)*12/1000),(F77-G76/2)*$B$17)</f>
        <v>0</v>
      </c>
      <c r="H75" s="66">
        <f t="shared" ref="H75:AN75" si="35">IF($B$14="元利均等返済",IF(H74=0,0,-IPMT($B$17/12,H$3*12-5,$B$16*12,$B$15,0)*12/1000),(G77-H76/2)*$B$17)</f>
        <v>0</v>
      </c>
      <c r="I75" s="66">
        <f t="shared" si="35"/>
        <v>0</v>
      </c>
      <c r="J75" s="66">
        <f t="shared" si="35"/>
        <v>0</v>
      </c>
      <c r="K75" s="66">
        <f t="shared" si="35"/>
        <v>0</v>
      </c>
      <c r="L75" s="66">
        <f t="shared" si="35"/>
        <v>0</v>
      </c>
      <c r="M75" s="66">
        <f t="shared" si="35"/>
        <v>0</v>
      </c>
      <c r="N75" s="66">
        <f t="shared" si="35"/>
        <v>0</v>
      </c>
      <c r="O75" s="66">
        <f t="shared" si="35"/>
        <v>0</v>
      </c>
      <c r="P75" s="66">
        <f t="shared" si="35"/>
        <v>0</v>
      </c>
      <c r="Q75" s="66">
        <f t="shared" si="35"/>
        <v>0</v>
      </c>
      <c r="R75" s="66">
        <f t="shared" si="35"/>
        <v>0</v>
      </c>
      <c r="S75" s="66">
        <f t="shared" si="35"/>
        <v>0</v>
      </c>
      <c r="T75" s="66">
        <f t="shared" si="35"/>
        <v>0</v>
      </c>
      <c r="U75" s="66">
        <f t="shared" si="35"/>
        <v>0</v>
      </c>
      <c r="V75" s="66">
        <f t="shared" si="35"/>
        <v>0</v>
      </c>
      <c r="W75" s="66">
        <f t="shared" si="35"/>
        <v>0</v>
      </c>
      <c r="X75" s="66">
        <f t="shared" si="35"/>
        <v>0</v>
      </c>
      <c r="Y75" s="66">
        <f t="shared" si="35"/>
        <v>0</v>
      </c>
      <c r="Z75" s="66">
        <f t="shared" si="35"/>
        <v>0</v>
      </c>
      <c r="AA75" s="66">
        <f t="shared" si="35"/>
        <v>0</v>
      </c>
      <c r="AB75" s="66">
        <f t="shared" si="35"/>
        <v>0</v>
      </c>
      <c r="AC75" s="66">
        <f t="shared" si="35"/>
        <v>0</v>
      </c>
      <c r="AD75" s="66">
        <f t="shared" si="35"/>
        <v>0</v>
      </c>
      <c r="AE75" s="66">
        <f t="shared" si="35"/>
        <v>0</v>
      </c>
      <c r="AF75" s="66">
        <f t="shared" si="35"/>
        <v>0</v>
      </c>
      <c r="AG75" s="66">
        <f t="shared" si="35"/>
        <v>0</v>
      </c>
      <c r="AH75" s="66">
        <f t="shared" si="35"/>
        <v>0</v>
      </c>
      <c r="AI75" s="66">
        <f t="shared" si="35"/>
        <v>0</v>
      </c>
      <c r="AJ75" s="66">
        <f t="shared" si="35"/>
        <v>0</v>
      </c>
      <c r="AK75" s="66">
        <f t="shared" si="35"/>
        <v>0</v>
      </c>
      <c r="AL75" s="66">
        <f t="shared" si="35"/>
        <v>0</v>
      </c>
      <c r="AM75" s="66">
        <f t="shared" si="35"/>
        <v>0</v>
      </c>
      <c r="AN75" s="66">
        <f t="shared" si="35"/>
        <v>0</v>
      </c>
    </row>
    <row r="76" spans="4:40" x14ac:dyDescent="0.35">
      <c r="D76" s="36">
        <f>SUM(F76:AN76)</f>
        <v>0</v>
      </c>
      <c r="E76" s="65" t="s">
        <v>55</v>
      </c>
      <c r="F76" s="66">
        <f>IF($B$14="元利均等返済",F74-F75,IF(F$3&lt;=$B$16,$B$15/$B$16/1000,0))</f>
        <v>0</v>
      </c>
      <c r="G76" s="66">
        <f>IF($B$14="元利均等返済",G74-G75,IF(G$3&lt;=$B$16,$B$15/$B$16/1000,0))</f>
        <v>0</v>
      </c>
      <c r="H76" s="66">
        <f t="shared" ref="H76:AN76" si="36">IF($B$14="元利均等返済",H74-H75,IF(H$3&lt;=$B$16,$B$15/$B$16/1000,0))</f>
        <v>0</v>
      </c>
      <c r="I76" s="66">
        <f t="shared" si="36"/>
        <v>0</v>
      </c>
      <c r="J76" s="66">
        <f t="shared" si="36"/>
        <v>0</v>
      </c>
      <c r="K76" s="66">
        <f t="shared" si="36"/>
        <v>0</v>
      </c>
      <c r="L76" s="66">
        <f t="shared" si="36"/>
        <v>0</v>
      </c>
      <c r="M76" s="66">
        <f t="shared" si="36"/>
        <v>0</v>
      </c>
      <c r="N76" s="66">
        <f t="shared" si="36"/>
        <v>0</v>
      </c>
      <c r="O76" s="66">
        <f t="shared" si="36"/>
        <v>0</v>
      </c>
      <c r="P76" s="66">
        <f t="shared" si="36"/>
        <v>0</v>
      </c>
      <c r="Q76" s="66">
        <f t="shared" si="36"/>
        <v>0</v>
      </c>
      <c r="R76" s="66">
        <f t="shared" si="36"/>
        <v>0</v>
      </c>
      <c r="S76" s="66">
        <f t="shared" si="36"/>
        <v>0</v>
      </c>
      <c r="T76" s="66">
        <f t="shared" si="36"/>
        <v>0</v>
      </c>
      <c r="U76" s="66">
        <f t="shared" si="36"/>
        <v>0</v>
      </c>
      <c r="V76" s="66">
        <f t="shared" si="36"/>
        <v>0</v>
      </c>
      <c r="W76" s="66">
        <f t="shared" si="36"/>
        <v>0</v>
      </c>
      <c r="X76" s="66">
        <f t="shared" si="36"/>
        <v>0</v>
      </c>
      <c r="Y76" s="66">
        <f t="shared" si="36"/>
        <v>0</v>
      </c>
      <c r="Z76" s="66">
        <f t="shared" si="36"/>
        <v>0</v>
      </c>
      <c r="AA76" s="66">
        <f t="shared" si="36"/>
        <v>0</v>
      </c>
      <c r="AB76" s="66">
        <f t="shared" si="36"/>
        <v>0</v>
      </c>
      <c r="AC76" s="66">
        <f t="shared" si="36"/>
        <v>0</v>
      </c>
      <c r="AD76" s="66">
        <f t="shared" si="36"/>
        <v>0</v>
      </c>
      <c r="AE76" s="66">
        <f t="shared" si="36"/>
        <v>0</v>
      </c>
      <c r="AF76" s="66">
        <f t="shared" si="36"/>
        <v>0</v>
      </c>
      <c r="AG76" s="66">
        <f t="shared" si="36"/>
        <v>0</v>
      </c>
      <c r="AH76" s="66">
        <f t="shared" si="36"/>
        <v>0</v>
      </c>
      <c r="AI76" s="66">
        <f t="shared" si="36"/>
        <v>0</v>
      </c>
      <c r="AJ76" s="66">
        <f t="shared" si="36"/>
        <v>0</v>
      </c>
      <c r="AK76" s="66">
        <f t="shared" si="36"/>
        <v>0</v>
      </c>
      <c r="AL76" s="66">
        <f t="shared" si="36"/>
        <v>0</v>
      </c>
      <c r="AM76" s="66">
        <f t="shared" si="36"/>
        <v>0</v>
      </c>
      <c r="AN76" s="66">
        <f t="shared" si="36"/>
        <v>0</v>
      </c>
    </row>
    <row r="77" spans="4:40" x14ac:dyDescent="0.35">
      <c r="E77" s="44" t="s">
        <v>57</v>
      </c>
      <c r="F77" s="16">
        <f>IF($B$14="元利均等返済",IF($B$16&lt;=F$3,0,IPMT($B$17/12,1+F$3*12,$B$16*12,-$B$15)/($B$17/12)/1000),$B$15/1000-F76)</f>
        <v>0</v>
      </c>
      <c r="G77" s="16">
        <f>IF($B$14="元利均等返済",IF($B$16&lt;=G$3,0,IPMT($B$17/12,1+G$3*12,$B$16*12,-$B$15)/($B$17/12)/1000),F77-G76)</f>
        <v>0</v>
      </c>
      <c r="H77" s="16">
        <f t="shared" ref="H77:AN77" si="37">IF($B$14="元利均等返済",IF($B$16&lt;=H$3,0,IPMT($B$17/12,1+H$3*12,$B$16*12,-$B$15)/($B$17/12)/1000),G77-H76)</f>
        <v>0</v>
      </c>
      <c r="I77" s="16">
        <f t="shared" si="37"/>
        <v>0</v>
      </c>
      <c r="J77" s="16">
        <f t="shared" si="37"/>
        <v>0</v>
      </c>
      <c r="K77" s="16">
        <f t="shared" si="37"/>
        <v>0</v>
      </c>
      <c r="L77" s="16">
        <f t="shared" si="37"/>
        <v>0</v>
      </c>
      <c r="M77" s="16">
        <f t="shared" si="37"/>
        <v>0</v>
      </c>
      <c r="N77" s="16">
        <f t="shared" si="37"/>
        <v>0</v>
      </c>
      <c r="O77" s="16">
        <f t="shared" si="37"/>
        <v>0</v>
      </c>
      <c r="P77" s="16">
        <f t="shared" si="37"/>
        <v>0</v>
      </c>
      <c r="Q77" s="16">
        <f t="shared" si="37"/>
        <v>0</v>
      </c>
      <c r="R77" s="16">
        <f t="shared" si="37"/>
        <v>0</v>
      </c>
      <c r="S77" s="16">
        <f t="shared" si="37"/>
        <v>0</v>
      </c>
      <c r="T77" s="16">
        <f t="shared" si="37"/>
        <v>0</v>
      </c>
      <c r="U77" s="16">
        <f t="shared" si="37"/>
        <v>0</v>
      </c>
      <c r="V77" s="16">
        <f t="shared" si="37"/>
        <v>0</v>
      </c>
      <c r="W77" s="16">
        <f t="shared" si="37"/>
        <v>0</v>
      </c>
      <c r="X77" s="16">
        <f t="shared" si="37"/>
        <v>0</v>
      </c>
      <c r="Y77" s="16">
        <f t="shared" si="37"/>
        <v>0</v>
      </c>
      <c r="Z77" s="16">
        <f t="shared" si="37"/>
        <v>0</v>
      </c>
      <c r="AA77" s="16">
        <f t="shared" si="37"/>
        <v>0</v>
      </c>
      <c r="AB77" s="16">
        <f t="shared" si="37"/>
        <v>0</v>
      </c>
      <c r="AC77" s="16">
        <f t="shared" si="37"/>
        <v>0</v>
      </c>
      <c r="AD77" s="16">
        <f t="shared" si="37"/>
        <v>0</v>
      </c>
      <c r="AE77" s="16">
        <f t="shared" si="37"/>
        <v>0</v>
      </c>
      <c r="AF77" s="16">
        <f t="shared" si="37"/>
        <v>0</v>
      </c>
      <c r="AG77" s="16">
        <f t="shared" si="37"/>
        <v>0</v>
      </c>
      <c r="AH77" s="16">
        <f t="shared" si="37"/>
        <v>0</v>
      </c>
      <c r="AI77" s="16">
        <f t="shared" si="37"/>
        <v>0</v>
      </c>
      <c r="AJ77" s="16">
        <f t="shared" si="37"/>
        <v>0</v>
      </c>
      <c r="AK77" s="16">
        <f t="shared" si="37"/>
        <v>0</v>
      </c>
      <c r="AL77" s="16">
        <f t="shared" si="37"/>
        <v>0</v>
      </c>
      <c r="AM77" s="16">
        <f t="shared" si="37"/>
        <v>0</v>
      </c>
      <c r="AN77" s="16">
        <f t="shared" si="37"/>
        <v>0</v>
      </c>
    </row>
    <row r="79" spans="4:40" x14ac:dyDescent="0.35">
      <c r="D79" s="3" t="s">
        <v>49</v>
      </c>
      <c r="E79" s="8" t="s">
        <v>50</v>
      </c>
      <c r="F79" s="16">
        <f>IF($B$19="元利均等返済",IF(F$3&lt;=$B$21,-PMT($B$22/12,$B$21*12,$B$20,0,)*12/1000,0),F80+F81)</f>
        <v>0</v>
      </c>
      <c r="G79" s="16">
        <f t="shared" ref="G79:AN79" si="38">IF($B$19="元利均等返済",IF(G$3&lt;=$B$21,-PMT($B$22/12,$B$21*12,$B$20,0,)*12/1000,0),G80+G81)</f>
        <v>0</v>
      </c>
      <c r="H79" s="16">
        <f t="shared" si="38"/>
        <v>0</v>
      </c>
      <c r="I79" s="16">
        <f t="shared" si="38"/>
        <v>0</v>
      </c>
      <c r="J79" s="16">
        <f t="shared" si="38"/>
        <v>0</v>
      </c>
      <c r="K79" s="16">
        <f t="shared" si="38"/>
        <v>0</v>
      </c>
      <c r="L79" s="16">
        <f t="shared" si="38"/>
        <v>0</v>
      </c>
      <c r="M79" s="16">
        <f t="shared" si="38"/>
        <v>0</v>
      </c>
      <c r="N79" s="16">
        <f t="shared" si="38"/>
        <v>0</v>
      </c>
      <c r="O79" s="16">
        <f t="shared" si="38"/>
        <v>0</v>
      </c>
      <c r="P79" s="16">
        <f t="shared" si="38"/>
        <v>0</v>
      </c>
      <c r="Q79" s="16">
        <f t="shared" si="38"/>
        <v>0</v>
      </c>
      <c r="R79" s="16">
        <f t="shared" si="38"/>
        <v>0</v>
      </c>
      <c r="S79" s="16">
        <f t="shared" si="38"/>
        <v>0</v>
      </c>
      <c r="T79" s="16">
        <f t="shared" si="38"/>
        <v>0</v>
      </c>
      <c r="U79" s="16">
        <f t="shared" si="38"/>
        <v>0</v>
      </c>
      <c r="V79" s="16">
        <f t="shared" si="38"/>
        <v>0</v>
      </c>
      <c r="W79" s="16">
        <f t="shared" si="38"/>
        <v>0</v>
      </c>
      <c r="X79" s="16">
        <f t="shared" si="38"/>
        <v>0</v>
      </c>
      <c r="Y79" s="16">
        <f t="shared" si="38"/>
        <v>0</v>
      </c>
      <c r="Z79" s="16">
        <f t="shared" si="38"/>
        <v>0</v>
      </c>
      <c r="AA79" s="16">
        <f t="shared" si="38"/>
        <v>0</v>
      </c>
      <c r="AB79" s="16">
        <f t="shared" si="38"/>
        <v>0</v>
      </c>
      <c r="AC79" s="16">
        <f t="shared" si="38"/>
        <v>0</v>
      </c>
      <c r="AD79" s="16">
        <f t="shared" si="38"/>
        <v>0</v>
      </c>
      <c r="AE79" s="16">
        <f t="shared" si="38"/>
        <v>0</v>
      </c>
      <c r="AF79" s="16">
        <f t="shared" si="38"/>
        <v>0</v>
      </c>
      <c r="AG79" s="16">
        <f t="shared" si="38"/>
        <v>0</v>
      </c>
      <c r="AH79" s="16">
        <f t="shared" si="38"/>
        <v>0</v>
      </c>
      <c r="AI79" s="16">
        <f t="shared" si="38"/>
        <v>0</v>
      </c>
      <c r="AJ79" s="16">
        <f t="shared" si="38"/>
        <v>0</v>
      </c>
      <c r="AK79" s="16">
        <f t="shared" si="38"/>
        <v>0</v>
      </c>
      <c r="AL79" s="16">
        <f t="shared" si="38"/>
        <v>0</v>
      </c>
      <c r="AM79" s="16">
        <f t="shared" si="38"/>
        <v>0</v>
      </c>
      <c r="AN79" s="16">
        <f t="shared" si="38"/>
        <v>0</v>
      </c>
    </row>
    <row r="80" spans="4:40" x14ac:dyDescent="0.35">
      <c r="D80" s="36">
        <f>SUM(F80:AN80)</f>
        <v>0</v>
      </c>
      <c r="E80" s="65" t="s">
        <v>52</v>
      </c>
      <c r="F80" s="66">
        <f>IF($B$19="元利均等返済",IF(F79=0,0,-IPMT($B$22/12,F$3*12-5,$B$21*12,$B$20,0)*12/1000),($B$20/1000-F81/2)*$B$22)</f>
        <v>0</v>
      </c>
      <c r="G80" s="66">
        <f>IF($B$19="元利均等返済",IF(G79=0,0,-IPMT($B$22/12,G$3*12-5,$B$21*12,$B$20,0)*12/1000),(F82-G81/2)*$B$22)</f>
        <v>0</v>
      </c>
      <c r="H80" s="66">
        <f t="shared" ref="H80:AN80" si="39">IF($B$19="元利均等返済",IF(H79=0,0,-IPMT($B$22/12,H$3*12-5,$B$21*12,$B$20,0)*12/1000),(G82-H81/2)*$B$22)</f>
        <v>0</v>
      </c>
      <c r="I80" s="66">
        <f t="shared" si="39"/>
        <v>0</v>
      </c>
      <c r="J80" s="66">
        <f t="shared" si="39"/>
        <v>0</v>
      </c>
      <c r="K80" s="66">
        <f t="shared" si="39"/>
        <v>0</v>
      </c>
      <c r="L80" s="66">
        <f t="shared" si="39"/>
        <v>0</v>
      </c>
      <c r="M80" s="66">
        <f t="shared" si="39"/>
        <v>0</v>
      </c>
      <c r="N80" s="66">
        <f t="shared" si="39"/>
        <v>0</v>
      </c>
      <c r="O80" s="66">
        <f t="shared" si="39"/>
        <v>0</v>
      </c>
      <c r="P80" s="66">
        <f t="shared" si="39"/>
        <v>0</v>
      </c>
      <c r="Q80" s="66">
        <f t="shared" si="39"/>
        <v>0</v>
      </c>
      <c r="R80" s="66">
        <f t="shared" si="39"/>
        <v>0</v>
      </c>
      <c r="S80" s="66">
        <f t="shared" si="39"/>
        <v>0</v>
      </c>
      <c r="T80" s="66">
        <f t="shared" si="39"/>
        <v>0</v>
      </c>
      <c r="U80" s="66">
        <f t="shared" si="39"/>
        <v>0</v>
      </c>
      <c r="V80" s="66">
        <f t="shared" si="39"/>
        <v>0</v>
      </c>
      <c r="W80" s="66">
        <f t="shared" si="39"/>
        <v>0</v>
      </c>
      <c r="X80" s="66">
        <f t="shared" si="39"/>
        <v>0</v>
      </c>
      <c r="Y80" s="66">
        <f t="shared" si="39"/>
        <v>0</v>
      </c>
      <c r="Z80" s="66">
        <f t="shared" si="39"/>
        <v>0</v>
      </c>
      <c r="AA80" s="66">
        <f t="shared" si="39"/>
        <v>0</v>
      </c>
      <c r="AB80" s="66">
        <f t="shared" si="39"/>
        <v>0</v>
      </c>
      <c r="AC80" s="66">
        <f t="shared" si="39"/>
        <v>0</v>
      </c>
      <c r="AD80" s="66">
        <f t="shared" si="39"/>
        <v>0</v>
      </c>
      <c r="AE80" s="66">
        <f t="shared" si="39"/>
        <v>0</v>
      </c>
      <c r="AF80" s="66">
        <f t="shared" si="39"/>
        <v>0</v>
      </c>
      <c r="AG80" s="66">
        <f t="shared" si="39"/>
        <v>0</v>
      </c>
      <c r="AH80" s="66">
        <f t="shared" si="39"/>
        <v>0</v>
      </c>
      <c r="AI80" s="66">
        <f t="shared" si="39"/>
        <v>0</v>
      </c>
      <c r="AJ80" s="66">
        <f t="shared" si="39"/>
        <v>0</v>
      </c>
      <c r="AK80" s="66">
        <f t="shared" si="39"/>
        <v>0</v>
      </c>
      <c r="AL80" s="66">
        <f t="shared" si="39"/>
        <v>0</v>
      </c>
      <c r="AM80" s="66">
        <f t="shared" si="39"/>
        <v>0</v>
      </c>
      <c r="AN80" s="66">
        <f t="shared" si="39"/>
        <v>0</v>
      </c>
    </row>
    <row r="81" spans="4:40" x14ac:dyDescent="0.35">
      <c r="D81" s="36">
        <f>SUM(F81:AN81)</f>
        <v>0</v>
      </c>
      <c r="E81" s="65" t="s">
        <v>55</v>
      </c>
      <c r="F81" s="66">
        <f>IF($B$19="元利均等返済",F79-F80,IF(F$3&lt;=$B$21,$B$20/$B$21/1000,0))</f>
        <v>0</v>
      </c>
      <c r="G81" s="66">
        <f>IF($B$19="元利均等返済",G79-G80,IF(G$3&lt;=$B$21,$B$20/$B$21/1000,0))</f>
        <v>0</v>
      </c>
      <c r="H81" s="66">
        <f t="shared" ref="H81:AN81" si="40">IF($B$19="元利均等返済",H79-H80,IF(H$3&lt;=$B$21,$B$20/$B$21/1000,0))</f>
        <v>0</v>
      </c>
      <c r="I81" s="66">
        <f t="shared" si="40"/>
        <v>0</v>
      </c>
      <c r="J81" s="66">
        <f t="shared" si="40"/>
        <v>0</v>
      </c>
      <c r="K81" s="66">
        <f t="shared" si="40"/>
        <v>0</v>
      </c>
      <c r="L81" s="66">
        <f t="shared" si="40"/>
        <v>0</v>
      </c>
      <c r="M81" s="66">
        <f t="shared" si="40"/>
        <v>0</v>
      </c>
      <c r="N81" s="66">
        <f t="shared" si="40"/>
        <v>0</v>
      </c>
      <c r="O81" s="66">
        <f t="shared" si="40"/>
        <v>0</v>
      </c>
      <c r="P81" s="66">
        <f t="shared" si="40"/>
        <v>0</v>
      </c>
      <c r="Q81" s="66">
        <f t="shared" si="40"/>
        <v>0</v>
      </c>
      <c r="R81" s="66">
        <f t="shared" si="40"/>
        <v>0</v>
      </c>
      <c r="S81" s="66">
        <f t="shared" si="40"/>
        <v>0</v>
      </c>
      <c r="T81" s="66">
        <f t="shared" si="40"/>
        <v>0</v>
      </c>
      <c r="U81" s="66">
        <f t="shared" si="40"/>
        <v>0</v>
      </c>
      <c r="V81" s="66">
        <f t="shared" si="40"/>
        <v>0</v>
      </c>
      <c r="W81" s="66">
        <f t="shared" si="40"/>
        <v>0</v>
      </c>
      <c r="X81" s="66">
        <f t="shared" si="40"/>
        <v>0</v>
      </c>
      <c r="Y81" s="66">
        <f t="shared" si="40"/>
        <v>0</v>
      </c>
      <c r="Z81" s="66">
        <f t="shared" si="40"/>
        <v>0</v>
      </c>
      <c r="AA81" s="66">
        <f t="shared" si="40"/>
        <v>0</v>
      </c>
      <c r="AB81" s="66">
        <f t="shared" si="40"/>
        <v>0</v>
      </c>
      <c r="AC81" s="66">
        <f t="shared" si="40"/>
        <v>0</v>
      </c>
      <c r="AD81" s="66">
        <f t="shared" si="40"/>
        <v>0</v>
      </c>
      <c r="AE81" s="66">
        <f t="shared" si="40"/>
        <v>0</v>
      </c>
      <c r="AF81" s="66">
        <f t="shared" si="40"/>
        <v>0</v>
      </c>
      <c r="AG81" s="66">
        <f t="shared" si="40"/>
        <v>0</v>
      </c>
      <c r="AH81" s="66">
        <f t="shared" si="40"/>
        <v>0</v>
      </c>
      <c r="AI81" s="66">
        <f t="shared" si="40"/>
        <v>0</v>
      </c>
      <c r="AJ81" s="66">
        <f t="shared" si="40"/>
        <v>0</v>
      </c>
      <c r="AK81" s="66">
        <f t="shared" si="40"/>
        <v>0</v>
      </c>
      <c r="AL81" s="66">
        <f t="shared" si="40"/>
        <v>0</v>
      </c>
      <c r="AM81" s="66">
        <f t="shared" si="40"/>
        <v>0</v>
      </c>
      <c r="AN81" s="66">
        <f t="shared" si="40"/>
        <v>0</v>
      </c>
    </row>
    <row r="82" spans="4:40" x14ac:dyDescent="0.35">
      <c r="E82" s="44" t="s">
        <v>57</v>
      </c>
      <c r="F82" s="16">
        <f>IF($B$19="元利均等返済",IF($B$21&lt;=F$3,0,IPMT($B$22/12,1+F$3*12,$B$21*12,-$B$20)/($B$22/12)/1000),$B$20/1000-F81)</f>
        <v>0</v>
      </c>
      <c r="G82" s="16">
        <f>IF($B$19="元利均等返済",IF($B$21&lt;=G$3,0,IPMT($B$22/12,1+G$3*12,$B$21*12,-$B$20)/($B$22/12)/1000),F82-G81)</f>
        <v>0</v>
      </c>
      <c r="H82" s="16">
        <f t="shared" ref="H82:AN82" si="41">IF($B$19="元利均等返済",IF($B$21&lt;=H$3,0,IPMT($B$22/12,1+H$3*12,$B$21*12,-$B$20)/($B$22/12)/1000),G82-H81)</f>
        <v>0</v>
      </c>
      <c r="I82" s="16">
        <f t="shared" si="41"/>
        <v>0</v>
      </c>
      <c r="J82" s="16">
        <f t="shared" si="41"/>
        <v>0</v>
      </c>
      <c r="K82" s="16">
        <f t="shared" si="41"/>
        <v>0</v>
      </c>
      <c r="L82" s="16">
        <f t="shared" si="41"/>
        <v>0</v>
      </c>
      <c r="M82" s="16">
        <f t="shared" si="41"/>
        <v>0</v>
      </c>
      <c r="N82" s="16">
        <f t="shared" si="41"/>
        <v>0</v>
      </c>
      <c r="O82" s="16">
        <f t="shared" si="41"/>
        <v>0</v>
      </c>
      <c r="P82" s="16">
        <f t="shared" si="41"/>
        <v>0</v>
      </c>
      <c r="Q82" s="16">
        <f t="shared" si="41"/>
        <v>0</v>
      </c>
      <c r="R82" s="16">
        <f t="shared" si="41"/>
        <v>0</v>
      </c>
      <c r="S82" s="16">
        <f t="shared" si="41"/>
        <v>0</v>
      </c>
      <c r="T82" s="16">
        <f t="shared" si="41"/>
        <v>0</v>
      </c>
      <c r="U82" s="16">
        <f t="shared" si="41"/>
        <v>0</v>
      </c>
      <c r="V82" s="16">
        <f t="shared" si="41"/>
        <v>0</v>
      </c>
      <c r="W82" s="16">
        <f t="shared" si="41"/>
        <v>0</v>
      </c>
      <c r="X82" s="16">
        <f t="shared" si="41"/>
        <v>0</v>
      </c>
      <c r="Y82" s="16">
        <f t="shared" si="41"/>
        <v>0</v>
      </c>
      <c r="Z82" s="16">
        <f t="shared" si="41"/>
        <v>0</v>
      </c>
      <c r="AA82" s="16">
        <f t="shared" si="41"/>
        <v>0</v>
      </c>
      <c r="AB82" s="16">
        <f t="shared" si="41"/>
        <v>0</v>
      </c>
      <c r="AC82" s="16">
        <f t="shared" si="41"/>
        <v>0</v>
      </c>
      <c r="AD82" s="16">
        <f t="shared" si="41"/>
        <v>0</v>
      </c>
      <c r="AE82" s="16">
        <f t="shared" si="41"/>
        <v>0</v>
      </c>
      <c r="AF82" s="16">
        <f t="shared" si="41"/>
        <v>0</v>
      </c>
      <c r="AG82" s="16">
        <f t="shared" si="41"/>
        <v>0</v>
      </c>
      <c r="AH82" s="16">
        <f t="shared" si="41"/>
        <v>0</v>
      </c>
      <c r="AI82" s="16">
        <f t="shared" si="41"/>
        <v>0</v>
      </c>
      <c r="AJ82" s="16">
        <f t="shared" si="41"/>
        <v>0</v>
      </c>
      <c r="AK82" s="16">
        <f t="shared" si="41"/>
        <v>0</v>
      </c>
      <c r="AL82" s="16">
        <f t="shared" si="41"/>
        <v>0</v>
      </c>
      <c r="AM82" s="16">
        <f t="shared" si="41"/>
        <v>0</v>
      </c>
      <c r="AN82" s="16">
        <f t="shared" si="41"/>
        <v>0</v>
      </c>
    </row>
  </sheetData>
  <sheetProtection algorithmName="SHA-512" hashValue="5p/qxlpOQYonYvdDeg5aitJShebAOM9cQkrmT4ZjaDut3RXxzkch+cqKWFU3VM/HDQaK+YWoyT83PZOoN1W/mA==" saltValue="lW9wSvKaBQB1k/k+wTjSIw==" spinCount="100000" sheet="1" objects="1" scenarios="1"/>
  <mergeCells count="3">
    <mergeCell ref="D1:E1"/>
    <mergeCell ref="A24:B24"/>
    <mergeCell ref="A36:J36"/>
  </mergeCells>
  <phoneticPr fontId="3"/>
  <dataValidations count="11">
    <dataValidation type="list" allowBlank="1" showInputMessage="1" sqref="E53" xr:uid="{66F370FB-C674-421B-8822-E973E5749DE4}">
      <formula1>"+7%"</formula1>
    </dataValidation>
    <dataValidation type="list" allowBlank="1" showInputMessage="1" sqref="O40" xr:uid="{8D17E16B-0B16-456C-95C7-34F3DB4240BE}">
      <formula1>"+$j$40"</formula1>
    </dataValidation>
    <dataValidation type="list" allowBlank="1" showInputMessage="1" sqref="B29" xr:uid="{F62B0CE8-EE5C-48FF-8C81-A821E7BDBE5A}">
      <formula1>"-1%,0%"</formula1>
    </dataValidation>
    <dataValidation type="list" allowBlank="1" showInputMessage="1" sqref="J40" xr:uid="{A7669D43-4BA4-4470-BB23-CA3975DC899B}">
      <formula1>"+$F$40"</formula1>
    </dataValidation>
    <dataValidation type="list" allowBlank="1" showInputMessage="1" showErrorMessage="1" sqref="B6" xr:uid="{ADF48ABB-E7F2-4915-AA93-B264B004470B}">
      <formula1>",RC造,S造,木造"</formula1>
    </dataValidation>
    <dataValidation type="list" allowBlank="1" showInputMessage="1" showErrorMessage="1" sqref="B19 B14" xr:uid="{E004D3D1-B0E3-4803-A4D0-8CFD8A4EA8AB}">
      <formula1>"元利均等返済,元金均等返済"</formula1>
    </dataValidation>
    <dataValidation type="list" allowBlank="1" showInputMessage="1" sqref="F40" xr:uid="{1BACAB82-BCB1-46F4-B76C-4F31217F5512}">
      <formula1>"+$B$5/$B$4"</formula1>
    </dataValidation>
    <dataValidation type="list" allowBlank="1" showInputMessage="1" sqref="E49" xr:uid="{E177B867-9B73-423F-AF69-43FBFA745998}">
      <formula1>"-($B$4-$B$15+$B$4*7%+B15*E52*B16*60%+B15*E51)/1000"</formula1>
    </dataValidation>
    <dataValidation type="list" allowBlank="1" showInputMessage="1" sqref="E51:E52" xr:uid="{32F311F0-1E7A-4729-968A-C1F6EC30C748}">
      <formula1>"0"</formula1>
    </dataValidation>
    <dataValidation type="list" allowBlank="1" showInputMessage="1" sqref="F2" xr:uid="{3AEFC746-D104-41BF-8F6D-C9BC668ED716}">
      <formula1>"+year(today())"</formula1>
    </dataValidation>
    <dataValidation type="list" allowBlank="1" showInputMessage="1" showErrorMessage="1" sqref="B10" xr:uid="{CA47EE72-3C21-4A11-B007-5F8F1E15B9BD}">
      <formula1>"第一種低層住居専用地域,第二種低層住居専用地域,第一種中高層住居専用地域,第二種中高層住居専用地域,第一種住居地域第二種住居地域,準住居地域,田園住居地域,近隣商業地域,商業地域,準工業地域,工業地域,工業専用地域"</formula1>
    </dataValidation>
  </dataValidations>
  <pageMargins left="0.25" right="0.25" top="0.75" bottom="0.75" header="0.3" footer="0.3"/>
  <pageSetup paperSize="9" scale="88" orientation="landscape" verticalDpi="120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C3A4-A46B-4300-92BD-F90E06CB9C11}">
  <dimension ref="A1:AN82"/>
  <sheetViews>
    <sheetView view="pageBreakPreview" topLeftCell="A10" zoomScale="130" zoomScaleNormal="100" zoomScaleSheetLayoutView="130" workbookViewId="0">
      <selection activeCell="D29" sqref="D29"/>
    </sheetView>
  </sheetViews>
  <sheetFormatPr defaultColWidth="9" defaultRowHeight="16.5" x14ac:dyDescent="0.35"/>
  <cols>
    <col min="1" max="1" width="15.75" style="2" customWidth="1"/>
    <col min="2" max="2" width="16.75" style="2" bestFit="1" customWidth="1"/>
    <col min="3" max="3" width="2.125" style="2" customWidth="1"/>
    <col min="4" max="4" width="9.75" style="3" customWidth="1"/>
    <col min="5" max="5" width="13.375" style="3" customWidth="1"/>
    <col min="6" max="34" width="8.75" style="3" customWidth="1"/>
    <col min="35" max="35" width="8.375" style="3" customWidth="1"/>
    <col min="36" max="36" width="8.75" style="3" customWidth="1"/>
    <col min="37" max="37" width="8.375" style="3" customWidth="1"/>
    <col min="38" max="38" width="8.75" style="3" customWidth="1"/>
    <col min="39" max="39" width="8.375" style="3" customWidth="1"/>
    <col min="40" max="40" width="8.75" style="3" customWidth="1"/>
    <col min="41" max="16384" width="9" style="3"/>
  </cols>
  <sheetData>
    <row r="1" spans="1:40" x14ac:dyDescent="0.35">
      <c r="A1" s="1" t="s">
        <v>0</v>
      </c>
      <c r="D1" s="68" t="str">
        <f>"●"&amp;B2&amp;"　長期賃貸経営計画表"</f>
        <v>●クレシェンド武庫之荘　長期賃貸経営計画表</v>
      </c>
      <c r="E1" s="68"/>
    </row>
    <row r="2" spans="1:40" x14ac:dyDescent="0.35">
      <c r="A2" s="4" t="s">
        <v>1</v>
      </c>
      <c r="B2" s="5" t="s">
        <v>97</v>
      </c>
      <c r="C2" s="6"/>
      <c r="D2" s="7" t="s">
        <v>3</v>
      </c>
      <c r="E2" s="8" t="s">
        <v>4</v>
      </c>
      <c r="F2" s="9">
        <f ca="1">+YEAR(TODAY())</f>
        <v>2023</v>
      </c>
      <c r="G2" s="10">
        <f ca="1">F2+1</f>
        <v>2024</v>
      </c>
      <c r="H2" s="10">
        <f t="shared" ref="H2:W4" ca="1" si="0">G2+1</f>
        <v>2025</v>
      </c>
      <c r="I2" s="10">
        <f t="shared" ca="1" si="0"/>
        <v>2026</v>
      </c>
      <c r="J2" s="10">
        <f t="shared" ca="1" si="0"/>
        <v>2027</v>
      </c>
      <c r="K2" s="10">
        <f t="shared" ca="1" si="0"/>
        <v>2028</v>
      </c>
      <c r="L2" s="10">
        <f t="shared" ca="1" si="0"/>
        <v>2029</v>
      </c>
      <c r="M2" s="10">
        <f t="shared" ca="1" si="0"/>
        <v>2030</v>
      </c>
      <c r="N2" s="10">
        <f t="shared" ca="1" si="0"/>
        <v>2031</v>
      </c>
      <c r="O2" s="10">
        <f t="shared" ca="1" si="0"/>
        <v>2032</v>
      </c>
      <c r="P2" s="10">
        <f t="shared" ca="1" si="0"/>
        <v>2033</v>
      </c>
      <c r="Q2" s="10">
        <f t="shared" ca="1" si="0"/>
        <v>2034</v>
      </c>
      <c r="R2" s="10">
        <f t="shared" ca="1" si="0"/>
        <v>2035</v>
      </c>
      <c r="S2" s="10">
        <f t="shared" ca="1" si="0"/>
        <v>2036</v>
      </c>
      <c r="T2" s="10">
        <f t="shared" ca="1" si="0"/>
        <v>2037</v>
      </c>
      <c r="U2" s="10">
        <f t="shared" ca="1" si="0"/>
        <v>2038</v>
      </c>
      <c r="V2" s="10">
        <f t="shared" ca="1" si="0"/>
        <v>2039</v>
      </c>
      <c r="W2" s="10">
        <f t="shared" ca="1" si="0"/>
        <v>2040</v>
      </c>
      <c r="X2" s="10">
        <f t="shared" ref="X2:AM4" ca="1" si="1">W2+1</f>
        <v>2041</v>
      </c>
      <c r="Y2" s="10">
        <f t="shared" ca="1" si="1"/>
        <v>2042</v>
      </c>
      <c r="Z2" s="10">
        <f t="shared" ca="1" si="1"/>
        <v>2043</v>
      </c>
      <c r="AA2" s="10">
        <f t="shared" ca="1" si="1"/>
        <v>2044</v>
      </c>
      <c r="AB2" s="10">
        <f t="shared" ca="1" si="1"/>
        <v>2045</v>
      </c>
      <c r="AC2" s="10">
        <f t="shared" ca="1" si="1"/>
        <v>2046</v>
      </c>
      <c r="AD2" s="10">
        <f t="shared" ca="1" si="1"/>
        <v>2047</v>
      </c>
      <c r="AE2" s="10">
        <f t="shared" ca="1" si="1"/>
        <v>2048</v>
      </c>
      <c r="AF2" s="10">
        <f t="shared" ca="1" si="1"/>
        <v>2049</v>
      </c>
      <c r="AG2" s="10">
        <f t="shared" ca="1" si="1"/>
        <v>2050</v>
      </c>
      <c r="AH2" s="10">
        <f t="shared" ca="1" si="1"/>
        <v>2051</v>
      </c>
      <c r="AI2" s="10">
        <f t="shared" ca="1" si="1"/>
        <v>2052</v>
      </c>
      <c r="AJ2" s="10">
        <f t="shared" ca="1" si="1"/>
        <v>2053</v>
      </c>
      <c r="AK2" s="10">
        <f t="shared" ca="1" si="1"/>
        <v>2054</v>
      </c>
      <c r="AL2" s="10">
        <f t="shared" ca="1" si="1"/>
        <v>2055</v>
      </c>
      <c r="AM2" s="10">
        <f t="shared" ca="1" si="1"/>
        <v>2056</v>
      </c>
      <c r="AN2" s="10">
        <f t="shared" ref="AN2:AN4" ca="1" si="2">AM2+1</f>
        <v>2057</v>
      </c>
    </row>
    <row r="3" spans="1:40" x14ac:dyDescent="0.35">
      <c r="A3" s="4" t="s">
        <v>5</v>
      </c>
      <c r="B3" s="5" t="s">
        <v>98</v>
      </c>
      <c r="C3" s="6"/>
      <c r="D3" s="7"/>
      <c r="E3" s="8" t="s">
        <v>7</v>
      </c>
      <c r="F3" s="10">
        <v>1</v>
      </c>
      <c r="G3" s="10">
        <f>F3+1</f>
        <v>2</v>
      </c>
      <c r="H3" s="10">
        <f t="shared" si="0"/>
        <v>3</v>
      </c>
      <c r="I3" s="10">
        <f t="shared" si="0"/>
        <v>4</v>
      </c>
      <c r="J3" s="10">
        <f t="shared" si="0"/>
        <v>5</v>
      </c>
      <c r="K3" s="10">
        <f t="shared" si="0"/>
        <v>6</v>
      </c>
      <c r="L3" s="10">
        <f t="shared" si="0"/>
        <v>7</v>
      </c>
      <c r="M3" s="10">
        <f t="shared" si="0"/>
        <v>8</v>
      </c>
      <c r="N3" s="10">
        <f t="shared" si="0"/>
        <v>9</v>
      </c>
      <c r="O3" s="10">
        <f t="shared" si="0"/>
        <v>10</v>
      </c>
      <c r="P3" s="10">
        <f t="shared" si="0"/>
        <v>11</v>
      </c>
      <c r="Q3" s="10">
        <f t="shared" si="0"/>
        <v>12</v>
      </c>
      <c r="R3" s="10">
        <f t="shared" si="0"/>
        <v>13</v>
      </c>
      <c r="S3" s="10">
        <f t="shared" si="0"/>
        <v>14</v>
      </c>
      <c r="T3" s="10">
        <f t="shared" si="0"/>
        <v>15</v>
      </c>
      <c r="U3" s="10">
        <f t="shared" si="0"/>
        <v>16</v>
      </c>
      <c r="V3" s="10">
        <f t="shared" si="0"/>
        <v>17</v>
      </c>
      <c r="W3" s="10">
        <f t="shared" si="0"/>
        <v>18</v>
      </c>
      <c r="X3" s="10">
        <f t="shared" si="1"/>
        <v>19</v>
      </c>
      <c r="Y3" s="10">
        <f t="shared" si="1"/>
        <v>20</v>
      </c>
      <c r="Z3" s="10">
        <f t="shared" si="1"/>
        <v>21</v>
      </c>
      <c r="AA3" s="10">
        <f t="shared" si="1"/>
        <v>22</v>
      </c>
      <c r="AB3" s="10">
        <f t="shared" si="1"/>
        <v>23</v>
      </c>
      <c r="AC3" s="10">
        <f t="shared" si="1"/>
        <v>24</v>
      </c>
      <c r="AD3" s="10">
        <f t="shared" si="1"/>
        <v>25</v>
      </c>
      <c r="AE3" s="10">
        <f t="shared" si="1"/>
        <v>26</v>
      </c>
      <c r="AF3" s="10">
        <f t="shared" si="1"/>
        <v>27</v>
      </c>
      <c r="AG3" s="10">
        <f t="shared" si="1"/>
        <v>28</v>
      </c>
      <c r="AH3" s="10">
        <f t="shared" si="1"/>
        <v>29</v>
      </c>
      <c r="AI3" s="10">
        <f t="shared" si="1"/>
        <v>30</v>
      </c>
      <c r="AJ3" s="10">
        <f t="shared" si="1"/>
        <v>31</v>
      </c>
      <c r="AK3" s="10">
        <f t="shared" si="1"/>
        <v>32</v>
      </c>
      <c r="AL3" s="10">
        <f t="shared" si="1"/>
        <v>33</v>
      </c>
      <c r="AM3" s="10">
        <f t="shared" si="1"/>
        <v>34</v>
      </c>
      <c r="AN3" s="10">
        <f t="shared" si="2"/>
        <v>35</v>
      </c>
    </row>
    <row r="4" spans="1:40" x14ac:dyDescent="0.35">
      <c r="A4" s="4" t="s">
        <v>8</v>
      </c>
      <c r="B4" s="11">
        <v>105000000</v>
      </c>
      <c r="C4" s="12"/>
      <c r="D4" s="7"/>
      <c r="E4" s="8" t="s">
        <v>9</v>
      </c>
      <c r="F4" s="10">
        <f>B7</f>
        <v>32</v>
      </c>
      <c r="G4" s="10">
        <f t="shared" ref="G4:O4" si="3">F4+1</f>
        <v>33</v>
      </c>
      <c r="H4" s="10">
        <f t="shared" si="3"/>
        <v>34</v>
      </c>
      <c r="I4" s="10">
        <f t="shared" si="3"/>
        <v>35</v>
      </c>
      <c r="J4" s="10">
        <f t="shared" si="3"/>
        <v>36</v>
      </c>
      <c r="K4" s="10">
        <f t="shared" si="3"/>
        <v>37</v>
      </c>
      <c r="L4" s="10">
        <f t="shared" si="3"/>
        <v>38</v>
      </c>
      <c r="M4" s="10">
        <f t="shared" si="3"/>
        <v>39</v>
      </c>
      <c r="N4" s="10">
        <f t="shared" si="3"/>
        <v>40</v>
      </c>
      <c r="O4" s="10">
        <f t="shared" si="3"/>
        <v>41</v>
      </c>
      <c r="P4" s="10">
        <f t="shared" si="0"/>
        <v>42</v>
      </c>
      <c r="Q4" s="10">
        <f t="shared" si="0"/>
        <v>43</v>
      </c>
      <c r="R4" s="10">
        <f t="shared" si="0"/>
        <v>44</v>
      </c>
      <c r="S4" s="10">
        <f t="shared" si="0"/>
        <v>45</v>
      </c>
      <c r="T4" s="10">
        <f t="shared" si="0"/>
        <v>46</v>
      </c>
      <c r="U4" s="10">
        <f t="shared" si="0"/>
        <v>47</v>
      </c>
      <c r="V4" s="10">
        <f t="shared" si="0"/>
        <v>48</v>
      </c>
      <c r="W4" s="10">
        <f t="shared" si="0"/>
        <v>49</v>
      </c>
      <c r="X4" s="10">
        <f t="shared" si="1"/>
        <v>50</v>
      </c>
      <c r="Y4" s="10">
        <f t="shared" si="1"/>
        <v>51</v>
      </c>
      <c r="Z4" s="10">
        <f t="shared" si="1"/>
        <v>52</v>
      </c>
      <c r="AA4" s="10">
        <f t="shared" si="1"/>
        <v>53</v>
      </c>
      <c r="AB4" s="10">
        <f t="shared" si="1"/>
        <v>54</v>
      </c>
      <c r="AC4" s="10">
        <f t="shared" si="1"/>
        <v>55</v>
      </c>
      <c r="AD4" s="10">
        <f t="shared" si="1"/>
        <v>56</v>
      </c>
      <c r="AE4" s="10">
        <f t="shared" si="1"/>
        <v>57</v>
      </c>
      <c r="AF4" s="10">
        <f t="shared" si="1"/>
        <v>58</v>
      </c>
      <c r="AG4" s="10">
        <f t="shared" si="1"/>
        <v>59</v>
      </c>
      <c r="AH4" s="10">
        <f t="shared" si="1"/>
        <v>60</v>
      </c>
      <c r="AI4" s="10">
        <f t="shared" si="1"/>
        <v>61</v>
      </c>
      <c r="AJ4" s="10">
        <f t="shared" si="1"/>
        <v>62</v>
      </c>
      <c r="AK4" s="10">
        <f t="shared" si="1"/>
        <v>63</v>
      </c>
      <c r="AL4" s="10">
        <f t="shared" si="1"/>
        <v>64</v>
      </c>
      <c r="AM4" s="10">
        <f t="shared" si="1"/>
        <v>65</v>
      </c>
      <c r="AN4" s="10">
        <f t="shared" si="2"/>
        <v>66</v>
      </c>
    </row>
    <row r="5" spans="1:40" x14ac:dyDescent="0.35">
      <c r="A5" s="4" t="s">
        <v>10</v>
      </c>
      <c r="B5" s="11">
        <v>7368000</v>
      </c>
      <c r="C5" s="12"/>
      <c r="D5" s="7"/>
      <c r="E5" s="3" t="s">
        <v>11</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x14ac:dyDescent="0.35">
      <c r="A6" s="4" t="s">
        <v>12</v>
      </c>
      <c r="B6" s="14" t="s">
        <v>13</v>
      </c>
      <c r="C6" s="15"/>
      <c r="D6" s="7" t="s">
        <v>14</v>
      </c>
      <c r="E6" s="8" t="s">
        <v>15</v>
      </c>
      <c r="F6" s="16">
        <f>(B5+B5*$B$29/5)/1000</f>
        <v>7456.4160000000002</v>
      </c>
      <c r="G6" s="16">
        <f t="shared" ref="G6:AN6" si="4">F6+$B$5*$B$29/5000</f>
        <v>7544.8320000000003</v>
      </c>
      <c r="H6" s="16">
        <f t="shared" si="4"/>
        <v>7633.2480000000005</v>
      </c>
      <c r="I6" s="16">
        <f t="shared" si="4"/>
        <v>7721.6640000000007</v>
      </c>
      <c r="J6" s="16">
        <f t="shared" si="4"/>
        <v>7810.0800000000008</v>
      </c>
      <c r="K6" s="16">
        <f t="shared" si="4"/>
        <v>7898.496000000001</v>
      </c>
      <c r="L6" s="16">
        <f t="shared" si="4"/>
        <v>7986.9120000000012</v>
      </c>
      <c r="M6" s="16">
        <f t="shared" si="4"/>
        <v>8075.3280000000013</v>
      </c>
      <c r="N6" s="16">
        <f t="shared" si="4"/>
        <v>8163.7440000000015</v>
      </c>
      <c r="O6" s="16">
        <f t="shared" si="4"/>
        <v>8252.1600000000017</v>
      </c>
      <c r="P6" s="16">
        <f t="shared" si="4"/>
        <v>8340.5760000000009</v>
      </c>
      <c r="Q6" s="16">
        <f t="shared" si="4"/>
        <v>8428.9920000000002</v>
      </c>
      <c r="R6" s="16">
        <f t="shared" si="4"/>
        <v>8517.4079999999994</v>
      </c>
      <c r="S6" s="16">
        <f t="shared" si="4"/>
        <v>8605.8239999999987</v>
      </c>
      <c r="T6" s="16">
        <f t="shared" si="4"/>
        <v>8694.239999999998</v>
      </c>
      <c r="U6" s="16">
        <f t="shared" si="4"/>
        <v>8782.6559999999972</v>
      </c>
      <c r="V6" s="16">
        <f t="shared" si="4"/>
        <v>8871.0719999999965</v>
      </c>
      <c r="W6" s="16">
        <f t="shared" si="4"/>
        <v>8959.4879999999957</v>
      </c>
      <c r="X6" s="16">
        <f t="shared" si="4"/>
        <v>9047.903999999995</v>
      </c>
      <c r="Y6" s="16">
        <f t="shared" si="4"/>
        <v>9136.3199999999943</v>
      </c>
      <c r="Z6" s="16">
        <f t="shared" si="4"/>
        <v>9224.7359999999935</v>
      </c>
      <c r="AA6" s="16">
        <f t="shared" si="4"/>
        <v>9313.1519999999928</v>
      </c>
      <c r="AB6" s="16">
        <f t="shared" si="4"/>
        <v>9401.567999999992</v>
      </c>
      <c r="AC6" s="16">
        <f t="shared" si="4"/>
        <v>9489.9839999999913</v>
      </c>
      <c r="AD6" s="16">
        <f t="shared" si="4"/>
        <v>9578.3999999999905</v>
      </c>
      <c r="AE6" s="16">
        <f t="shared" si="4"/>
        <v>9666.8159999999898</v>
      </c>
      <c r="AF6" s="16">
        <f t="shared" si="4"/>
        <v>9755.2319999999891</v>
      </c>
      <c r="AG6" s="16">
        <f t="shared" si="4"/>
        <v>9843.6479999999883</v>
      </c>
      <c r="AH6" s="16">
        <f t="shared" si="4"/>
        <v>9932.0639999999876</v>
      </c>
      <c r="AI6" s="16">
        <f t="shared" si="4"/>
        <v>10020.479999999987</v>
      </c>
      <c r="AJ6" s="16">
        <f t="shared" si="4"/>
        <v>10108.895999999986</v>
      </c>
      <c r="AK6" s="16">
        <f t="shared" si="4"/>
        <v>10197.311999999985</v>
      </c>
      <c r="AL6" s="16">
        <f t="shared" si="4"/>
        <v>10285.727999999985</v>
      </c>
      <c r="AM6" s="16">
        <f t="shared" si="4"/>
        <v>10374.143999999984</v>
      </c>
      <c r="AN6" s="16">
        <f t="shared" si="4"/>
        <v>10462.559999999983</v>
      </c>
    </row>
    <row r="7" spans="1:40" x14ac:dyDescent="0.35">
      <c r="A7" s="4" t="s">
        <v>16</v>
      </c>
      <c r="B7" s="5">
        <v>32</v>
      </c>
      <c r="C7" s="15"/>
      <c r="D7" s="7"/>
      <c r="E7" s="17" t="s">
        <v>17</v>
      </c>
      <c r="F7" s="18">
        <f>+($B$32*12)/($B$32*12+$B$33)</f>
        <v>0.97297297297297303</v>
      </c>
      <c r="G7" s="18">
        <f t="shared" ref="G7:AN7" si="5">+($B$32*12)/($B$32*12+$B$33)</f>
        <v>0.97297297297297303</v>
      </c>
      <c r="H7" s="18">
        <f t="shared" si="5"/>
        <v>0.97297297297297303</v>
      </c>
      <c r="I7" s="18">
        <f t="shared" si="5"/>
        <v>0.97297297297297303</v>
      </c>
      <c r="J7" s="18">
        <f t="shared" si="5"/>
        <v>0.97297297297297303</v>
      </c>
      <c r="K7" s="18">
        <f t="shared" si="5"/>
        <v>0.97297297297297303</v>
      </c>
      <c r="L7" s="18">
        <f t="shared" si="5"/>
        <v>0.97297297297297303</v>
      </c>
      <c r="M7" s="18">
        <f t="shared" si="5"/>
        <v>0.97297297297297303</v>
      </c>
      <c r="N7" s="18">
        <f t="shared" si="5"/>
        <v>0.97297297297297303</v>
      </c>
      <c r="O7" s="18">
        <f t="shared" si="5"/>
        <v>0.97297297297297303</v>
      </c>
      <c r="P7" s="18">
        <f t="shared" si="5"/>
        <v>0.97297297297297303</v>
      </c>
      <c r="Q7" s="18">
        <f t="shared" si="5"/>
        <v>0.97297297297297303</v>
      </c>
      <c r="R7" s="18">
        <f t="shared" si="5"/>
        <v>0.97297297297297303</v>
      </c>
      <c r="S7" s="18">
        <f t="shared" si="5"/>
        <v>0.97297297297297303</v>
      </c>
      <c r="T7" s="18">
        <f t="shared" si="5"/>
        <v>0.97297297297297303</v>
      </c>
      <c r="U7" s="18">
        <f t="shared" si="5"/>
        <v>0.97297297297297303</v>
      </c>
      <c r="V7" s="18">
        <f t="shared" si="5"/>
        <v>0.97297297297297303</v>
      </c>
      <c r="W7" s="18">
        <f t="shared" si="5"/>
        <v>0.97297297297297303</v>
      </c>
      <c r="X7" s="18">
        <f t="shared" si="5"/>
        <v>0.97297297297297303</v>
      </c>
      <c r="Y7" s="18">
        <f t="shared" si="5"/>
        <v>0.97297297297297303</v>
      </c>
      <c r="Z7" s="18">
        <f t="shared" si="5"/>
        <v>0.97297297297297303</v>
      </c>
      <c r="AA7" s="18">
        <f t="shared" si="5"/>
        <v>0.97297297297297303</v>
      </c>
      <c r="AB7" s="18">
        <f t="shared" si="5"/>
        <v>0.97297297297297303</v>
      </c>
      <c r="AC7" s="18">
        <f t="shared" si="5"/>
        <v>0.97297297297297303</v>
      </c>
      <c r="AD7" s="18">
        <f t="shared" si="5"/>
        <v>0.97297297297297303</v>
      </c>
      <c r="AE7" s="18">
        <f t="shared" si="5"/>
        <v>0.97297297297297303</v>
      </c>
      <c r="AF7" s="18">
        <f t="shared" si="5"/>
        <v>0.97297297297297303</v>
      </c>
      <c r="AG7" s="18">
        <f t="shared" si="5"/>
        <v>0.97297297297297303</v>
      </c>
      <c r="AH7" s="18">
        <f t="shared" si="5"/>
        <v>0.97297297297297303</v>
      </c>
      <c r="AI7" s="18">
        <f t="shared" si="5"/>
        <v>0.97297297297297303</v>
      </c>
      <c r="AJ7" s="18">
        <f t="shared" si="5"/>
        <v>0.97297297297297303</v>
      </c>
      <c r="AK7" s="18">
        <f t="shared" si="5"/>
        <v>0.97297297297297303</v>
      </c>
      <c r="AL7" s="18">
        <f t="shared" si="5"/>
        <v>0.97297297297297303</v>
      </c>
      <c r="AM7" s="18">
        <f t="shared" si="5"/>
        <v>0.97297297297297303</v>
      </c>
      <c r="AN7" s="18">
        <f t="shared" si="5"/>
        <v>0.97297297297297303</v>
      </c>
    </row>
    <row r="8" spans="1:40" x14ac:dyDescent="0.35">
      <c r="A8" s="4" t="s">
        <v>18</v>
      </c>
      <c r="B8" s="19">
        <v>521.41</v>
      </c>
      <c r="C8" s="6"/>
      <c r="D8" s="7"/>
      <c r="E8" s="20" t="s">
        <v>19</v>
      </c>
      <c r="F8" s="21">
        <f>F6*F7</f>
        <v>7254.8912432432435</v>
      </c>
      <c r="G8" s="21">
        <f t="shared" ref="G8:AN8" si="6">G6*G7</f>
        <v>7340.9176216216219</v>
      </c>
      <c r="H8" s="21">
        <f t="shared" si="6"/>
        <v>7426.9440000000013</v>
      </c>
      <c r="I8" s="21">
        <f t="shared" si="6"/>
        <v>7512.9703783783798</v>
      </c>
      <c r="J8" s="21">
        <f t="shared" si="6"/>
        <v>7598.9967567567583</v>
      </c>
      <c r="K8" s="21">
        <f t="shared" si="6"/>
        <v>7685.0231351351367</v>
      </c>
      <c r="L8" s="21">
        <f t="shared" si="6"/>
        <v>7771.0495135135152</v>
      </c>
      <c r="M8" s="21">
        <f t="shared" si="6"/>
        <v>7857.0758918918937</v>
      </c>
      <c r="N8" s="21">
        <f t="shared" si="6"/>
        <v>7943.1022702702721</v>
      </c>
      <c r="O8" s="21">
        <f t="shared" si="6"/>
        <v>8029.1286486486506</v>
      </c>
      <c r="P8" s="21">
        <f t="shared" si="6"/>
        <v>8115.1550270270282</v>
      </c>
      <c r="Q8" s="21">
        <f t="shared" si="6"/>
        <v>8201.1814054054066</v>
      </c>
      <c r="R8" s="21">
        <f t="shared" si="6"/>
        <v>8287.2077837837842</v>
      </c>
      <c r="S8" s="21">
        <f t="shared" si="6"/>
        <v>8373.2341621621617</v>
      </c>
      <c r="T8" s="21">
        <f t="shared" si="6"/>
        <v>8459.2605405405393</v>
      </c>
      <c r="U8" s="21">
        <f t="shared" si="6"/>
        <v>8545.2869189189169</v>
      </c>
      <c r="V8" s="21">
        <f t="shared" si="6"/>
        <v>8631.3132972972944</v>
      </c>
      <c r="W8" s="21">
        <f t="shared" si="6"/>
        <v>8717.339675675672</v>
      </c>
      <c r="X8" s="21">
        <f t="shared" si="6"/>
        <v>8803.3660540540495</v>
      </c>
      <c r="Y8" s="21">
        <f t="shared" si="6"/>
        <v>8889.3924324324271</v>
      </c>
      <c r="Z8" s="21">
        <f t="shared" si="6"/>
        <v>8975.4188108108046</v>
      </c>
      <c r="AA8" s="21">
        <f t="shared" si="6"/>
        <v>9061.4451891891822</v>
      </c>
      <c r="AB8" s="21">
        <f t="shared" si="6"/>
        <v>9147.4715675675598</v>
      </c>
      <c r="AC8" s="21">
        <f t="shared" si="6"/>
        <v>9233.4979459459373</v>
      </c>
      <c r="AD8" s="21">
        <f t="shared" si="6"/>
        <v>9319.5243243243149</v>
      </c>
      <c r="AE8" s="21">
        <f t="shared" si="6"/>
        <v>9405.5507027026924</v>
      </c>
      <c r="AF8" s="21">
        <f t="shared" si="6"/>
        <v>9491.5770810810718</v>
      </c>
      <c r="AG8" s="21">
        <f t="shared" si="6"/>
        <v>9577.6034594594494</v>
      </c>
      <c r="AH8" s="21">
        <f t="shared" si="6"/>
        <v>9663.6298378378269</v>
      </c>
      <c r="AI8" s="21">
        <f t="shared" si="6"/>
        <v>9749.6562162162045</v>
      </c>
      <c r="AJ8" s="21">
        <f t="shared" si="6"/>
        <v>9835.682594594582</v>
      </c>
      <c r="AK8" s="21">
        <f t="shared" si="6"/>
        <v>9921.7089729729596</v>
      </c>
      <c r="AL8" s="21">
        <f t="shared" si="6"/>
        <v>10007.735351351337</v>
      </c>
      <c r="AM8" s="21">
        <f t="shared" si="6"/>
        <v>10093.761729729715</v>
      </c>
      <c r="AN8" s="21">
        <f t="shared" si="6"/>
        <v>10179.788108108092</v>
      </c>
    </row>
    <row r="9" spans="1:40" x14ac:dyDescent="0.35">
      <c r="A9" s="4" t="s">
        <v>20</v>
      </c>
      <c r="B9" s="19">
        <v>255.29</v>
      </c>
      <c r="C9" s="6"/>
      <c r="D9" s="7"/>
      <c r="E9" s="3" t="s">
        <v>11</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35">
      <c r="A10" s="4" t="s">
        <v>21</v>
      </c>
      <c r="B10" s="14" t="s">
        <v>22</v>
      </c>
      <c r="C10" s="6"/>
      <c r="D10" s="7" t="s">
        <v>23</v>
      </c>
      <c r="E10" s="22">
        <v>0.03</v>
      </c>
      <c r="F10" s="23">
        <f>F8*$E$10</f>
        <v>217.64673729729731</v>
      </c>
      <c r="G10" s="16">
        <f t="shared" ref="G10:AN10" si="7">G8*$E$10</f>
        <v>220.22752864864864</v>
      </c>
      <c r="H10" s="16">
        <f t="shared" si="7"/>
        <v>222.80832000000004</v>
      </c>
      <c r="I10" s="16">
        <f t="shared" si="7"/>
        <v>225.38911135135137</v>
      </c>
      <c r="J10" s="16">
        <f t="shared" si="7"/>
        <v>227.96990270270274</v>
      </c>
      <c r="K10" s="16">
        <f t="shared" si="7"/>
        <v>230.55069405405411</v>
      </c>
      <c r="L10" s="16">
        <f t="shared" si="7"/>
        <v>233.13148540540544</v>
      </c>
      <c r="M10" s="16">
        <f t="shared" si="7"/>
        <v>235.71227675675681</v>
      </c>
      <c r="N10" s="16">
        <f t="shared" si="7"/>
        <v>238.29306810810814</v>
      </c>
      <c r="O10" s="16">
        <f t="shared" si="7"/>
        <v>240.87385945945951</v>
      </c>
      <c r="P10" s="16">
        <f t="shared" si="7"/>
        <v>243.45465081081085</v>
      </c>
      <c r="Q10" s="16">
        <f t="shared" si="7"/>
        <v>246.03544216216218</v>
      </c>
      <c r="R10" s="16">
        <f t="shared" si="7"/>
        <v>248.61623351351352</v>
      </c>
      <c r="S10" s="16">
        <f t="shared" si="7"/>
        <v>251.19702486486483</v>
      </c>
      <c r="T10" s="16">
        <f t="shared" si="7"/>
        <v>253.77781621621617</v>
      </c>
      <c r="U10" s="16">
        <f t="shared" si="7"/>
        <v>256.3586075675675</v>
      </c>
      <c r="V10" s="16">
        <f t="shared" si="7"/>
        <v>258.93939891891881</v>
      </c>
      <c r="W10" s="16">
        <f t="shared" si="7"/>
        <v>261.52019027027018</v>
      </c>
      <c r="X10" s="16">
        <f t="shared" si="7"/>
        <v>264.10098162162149</v>
      </c>
      <c r="Y10" s="16">
        <f t="shared" si="7"/>
        <v>266.68177297297279</v>
      </c>
      <c r="Z10" s="16">
        <f t="shared" si="7"/>
        <v>269.2625643243241</v>
      </c>
      <c r="AA10" s="16">
        <f t="shared" si="7"/>
        <v>271.84335567567547</v>
      </c>
      <c r="AB10" s="16">
        <f t="shared" si="7"/>
        <v>274.42414702702678</v>
      </c>
      <c r="AC10" s="16">
        <f t="shared" si="7"/>
        <v>277.00493837837809</v>
      </c>
      <c r="AD10" s="16">
        <f t="shared" si="7"/>
        <v>279.58572972972945</v>
      </c>
      <c r="AE10" s="16">
        <f t="shared" si="7"/>
        <v>282.16652108108076</v>
      </c>
      <c r="AF10" s="16">
        <f t="shared" si="7"/>
        <v>284.74731243243212</v>
      </c>
      <c r="AG10" s="16">
        <f t="shared" si="7"/>
        <v>287.32810378378349</v>
      </c>
      <c r="AH10" s="16">
        <f t="shared" si="7"/>
        <v>289.9088951351348</v>
      </c>
      <c r="AI10" s="16">
        <f t="shared" si="7"/>
        <v>292.48968648648611</v>
      </c>
      <c r="AJ10" s="16">
        <f t="shared" si="7"/>
        <v>295.07047783783747</v>
      </c>
      <c r="AK10" s="16">
        <f t="shared" si="7"/>
        <v>297.65126918918878</v>
      </c>
      <c r="AL10" s="16">
        <f t="shared" si="7"/>
        <v>300.23206054054009</v>
      </c>
      <c r="AM10" s="16">
        <f t="shared" si="7"/>
        <v>302.81285189189146</v>
      </c>
      <c r="AN10" s="16">
        <f t="shared" si="7"/>
        <v>305.39364324324276</v>
      </c>
    </row>
    <row r="11" spans="1:40" x14ac:dyDescent="0.35">
      <c r="A11" s="4" t="s">
        <v>24</v>
      </c>
      <c r="B11" s="5">
        <v>12</v>
      </c>
      <c r="C11" s="15"/>
      <c r="D11" s="7"/>
      <c r="E11" s="8" t="s">
        <v>25</v>
      </c>
      <c r="F11" s="24">
        <v>60</v>
      </c>
      <c r="G11" s="16">
        <f>F11</f>
        <v>60</v>
      </c>
      <c r="H11" s="16">
        <f t="shared" ref="H11:W12" si="8">G11</f>
        <v>60</v>
      </c>
      <c r="I11" s="16">
        <f t="shared" si="8"/>
        <v>60</v>
      </c>
      <c r="J11" s="16">
        <f t="shared" si="8"/>
        <v>60</v>
      </c>
      <c r="K11" s="16">
        <f t="shared" si="8"/>
        <v>60</v>
      </c>
      <c r="L11" s="16">
        <f t="shared" si="8"/>
        <v>60</v>
      </c>
      <c r="M11" s="16">
        <f t="shared" si="8"/>
        <v>60</v>
      </c>
      <c r="N11" s="16">
        <f t="shared" si="8"/>
        <v>60</v>
      </c>
      <c r="O11" s="16">
        <f t="shared" si="8"/>
        <v>60</v>
      </c>
      <c r="P11" s="16">
        <f t="shared" si="8"/>
        <v>60</v>
      </c>
      <c r="Q11" s="16">
        <f t="shared" si="8"/>
        <v>60</v>
      </c>
      <c r="R11" s="16">
        <f t="shared" si="8"/>
        <v>60</v>
      </c>
      <c r="S11" s="16">
        <f t="shared" si="8"/>
        <v>60</v>
      </c>
      <c r="T11" s="16">
        <f t="shared" si="8"/>
        <v>60</v>
      </c>
      <c r="U11" s="16">
        <f t="shared" si="8"/>
        <v>60</v>
      </c>
      <c r="V11" s="16">
        <f t="shared" si="8"/>
        <v>60</v>
      </c>
      <c r="W11" s="16">
        <f t="shared" si="8"/>
        <v>60</v>
      </c>
      <c r="X11" s="16">
        <f t="shared" ref="X11:AM12" si="9">W11</f>
        <v>60</v>
      </c>
      <c r="Y11" s="16">
        <f t="shared" si="9"/>
        <v>60</v>
      </c>
      <c r="Z11" s="16">
        <f t="shared" si="9"/>
        <v>60</v>
      </c>
      <c r="AA11" s="16">
        <f t="shared" si="9"/>
        <v>60</v>
      </c>
      <c r="AB11" s="16">
        <f t="shared" si="9"/>
        <v>60</v>
      </c>
      <c r="AC11" s="16">
        <f t="shared" si="9"/>
        <v>60</v>
      </c>
      <c r="AD11" s="16">
        <f t="shared" si="9"/>
        <v>60</v>
      </c>
      <c r="AE11" s="16">
        <f t="shared" si="9"/>
        <v>60</v>
      </c>
      <c r="AF11" s="16">
        <f t="shared" si="9"/>
        <v>60</v>
      </c>
      <c r="AG11" s="16">
        <f t="shared" si="9"/>
        <v>60</v>
      </c>
      <c r="AH11" s="16">
        <f t="shared" si="9"/>
        <v>60</v>
      </c>
      <c r="AI11" s="16">
        <f t="shared" si="9"/>
        <v>60</v>
      </c>
      <c r="AJ11" s="16">
        <f t="shared" si="9"/>
        <v>60</v>
      </c>
      <c r="AK11" s="16">
        <f t="shared" si="9"/>
        <v>60</v>
      </c>
      <c r="AL11" s="16">
        <f t="shared" si="9"/>
        <v>60</v>
      </c>
      <c r="AM11" s="16">
        <f t="shared" si="9"/>
        <v>60</v>
      </c>
      <c r="AN11" s="16">
        <f t="shared" ref="AN11:AN12" si="10">AM11</f>
        <v>60</v>
      </c>
    </row>
    <row r="12" spans="1:40" x14ac:dyDescent="0.35">
      <c r="A12" s="4" t="s">
        <v>26</v>
      </c>
      <c r="B12" s="25">
        <v>0.6</v>
      </c>
      <c r="C12" s="6"/>
      <c r="D12" s="7"/>
      <c r="E12" s="8" t="s">
        <v>27</v>
      </c>
      <c r="F12" s="24">
        <v>150</v>
      </c>
      <c r="G12" s="16">
        <f>F12</f>
        <v>150</v>
      </c>
      <c r="H12" s="16">
        <f t="shared" si="8"/>
        <v>150</v>
      </c>
      <c r="I12" s="16">
        <f t="shared" si="8"/>
        <v>150</v>
      </c>
      <c r="J12" s="16">
        <f t="shared" si="8"/>
        <v>150</v>
      </c>
      <c r="K12" s="16">
        <f t="shared" si="8"/>
        <v>150</v>
      </c>
      <c r="L12" s="16">
        <f t="shared" si="8"/>
        <v>150</v>
      </c>
      <c r="M12" s="16">
        <f t="shared" si="8"/>
        <v>150</v>
      </c>
      <c r="N12" s="16">
        <f t="shared" si="8"/>
        <v>150</v>
      </c>
      <c r="O12" s="16">
        <f t="shared" si="8"/>
        <v>150</v>
      </c>
      <c r="P12" s="16">
        <f t="shared" si="8"/>
        <v>150</v>
      </c>
      <c r="Q12" s="16">
        <f t="shared" si="8"/>
        <v>150</v>
      </c>
      <c r="R12" s="16">
        <f t="shared" si="8"/>
        <v>150</v>
      </c>
      <c r="S12" s="16">
        <f t="shared" si="8"/>
        <v>150</v>
      </c>
      <c r="T12" s="16">
        <f t="shared" si="8"/>
        <v>150</v>
      </c>
      <c r="U12" s="16">
        <f t="shared" si="8"/>
        <v>150</v>
      </c>
      <c r="V12" s="16">
        <f t="shared" si="8"/>
        <v>150</v>
      </c>
      <c r="W12" s="16">
        <f t="shared" si="8"/>
        <v>150</v>
      </c>
      <c r="X12" s="16">
        <f t="shared" si="9"/>
        <v>150</v>
      </c>
      <c r="Y12" s="16">
        <f t="shared" si="9"/>
        <v>150</v>
      </c>
      <c r="Z12" s="16">
        <f t="shared" si="9"/>
        <v>150</v>
      </c>
      <c r="AA12" s="16">
        <f t="shared" si="9"/>
        <v>150</v>
      </c>
      <c r="AB12" s="16">
        <f t="shared" si="9"/>
        <v>150</v>
      </c>
      <c r="AC12" s="16">
        <f t="shared" si="9"/>
        <v>150</v>
      </c>
      <c r="AD12" s="16">
        <f t="shared" si="9"/>
        <v>150</v>
      </c>
      <c r="AE12" s="16">
        <f t="shared" si="9"/>
        <v>150</v>
      </c>
      <c r="AF12" s="16">
        <f t="shared" si="9"/>
        <v>150</v>
      </c>
      <c r="AG12" s="16">
        <f t="shared" si="9"/>
        <v>150</v>
      </c>
      <c r="AH12" s="16">
        <f t="shared" si="9"/>
        <v>150</v>
      </c>
      <c r="AI12" s="16">
        <f t="shared" si="9"/>
        <v>150</v>
      </c>
      <c r="AJ12" s="16">
        <f t="shared" si="9"/>
        <v>150</v>
      </c>
      <c r="AK12" s="16">
        <f t="shared" si="9"/>
        <v>150</v>
      </c>
      <c r="AL12" s="16">
        <f t="shared" si="9"/>
        <v>150</v>
      </c>
      <c r="AM12" s="16">
        <f t="shared" si="9"/>
        <v>150</v>
      </c>
      <c r="AN12" s="16">
        <f t="shared" si="10"/>
        <v>150</v>
      </c>
    </row>
    <row r="13" spans="1:40" x14ac:dyDescent="0.35">
      <c r="D13" s="7"/>
      <c r="E13" s="8" t="s">
        <v>28</v>
      </c>
      <c r="F13" s="23">
        <f t="shared" ref="F13:AN13" si="11">ROUND(($B$5/$B$11/12/1000)*$B$31*$B$11/$B$32,0)</f>
        <v>205</v>
      </c>
      <c r="G13" s="23">
        <f t="shared" si="11"/>
        <v>205</v>
      </c>
      <c r="H13" s="23">
        <f t="shared" si="11"/>
        <v>205</v>
      </c>
      <c r="I13" s="23">
        <f t="shared" si="11"/>
        <v>205</v>
      </c>
      <c r="J13" s="23">
        <f t="shared" si="11"/>
        <v>205</v>
      </c>
      <c r="K13" s="23">
        <f t="shared" si="11"/>
        <v>205</v>
      </c>
      <c r="L13" s="23">
        <f t="shared" si="11"/>
        <v>205</v>
      </c>
      <c r="M13" s="23">
        <f t="shared" si="11"/>
        <v>205</v>
      </c>
      <c r="N13" s="23">
        <f t="shared" si="11"/>
        <v>205</v>
      </c>
      <c r="O13" s="23">
        <f t="shared" si="11"/>
        <v>205</v>
      </c>
      <c r="P13" s="23">
        <f t="shared" si="11"/>
        <v>205</v>
      </c>
      <c r="Q13" s="23">
        <f t="shared" si="11"/>
        <v>205</v>
      </c>
      <c r="R13" s="23">
        <f t="shared" si="11"/>
        <v>205</v>
      </c>
      <c r="S13" s="23">
        <f t="shared" si="11"/>
        <v>205</v>
      </c>
      <c r="T13" s="23">
        <f t="shared" si="11"/>
        <v>205</v>
      </c>
      <c r="U13" s="23">
        <f t="shared" si="11"/>
        <v>205</v>
      </c>
      <c r="V13" s="23">
        <f t="shared" si="11"/>
        <v>205</v>
      </c>
      <c r="W13" s="23">
        <f t="shared" si="11"/>
        <v>205</v>
      </c>
      <c r="X13" s="23">
        <f t="shared" si="11"/>
        <v>205</v>
      </c>
      <c r="Y13" s="23">
        <f t="shared" si="11"/>
        <v>205</v>
      </c>
      <c r="Z13" s="23">
        <f t="shared" si="11"/>
        <v>205</v>
      </c>
      <c r="AA13" s="23">
        <f t="shared" si="11"/>
        <v>205</v>
      </c>
      <c r="AB13" s="23">
        <f t="shared" si="11"/>
        <v>205</v>
      </c>
      <c r="AC13" s="23">
        <f t="shared" si="11"/>
        <v>205</v>
      </c>
      <c r="AD13" s="23">
        <f t="shared" si="11"/>
        <v>205</v>
      </c>
      <c r="AE13" s="23">
        <f t="shared" si="11"/>
        <v>205</v>
      </c>
      <c r="AF13" s="23">
        <f t="shared" si="11"/>
        <v>205</v>
      </c>
      <c r="AG13" s="23">
        <f t="shared" si="11"/>
        <v>205</v>
      </c>
      <c r="AH13" s="23">
        <f t="shared" si="11"/>
        <v>205</v>
      </c>
      <c r="AI13" s="23">
        <f t="shared" si="11"/>
        <v>205</v>
      </c>
      <c r="AJ13" s="23">
        <f t="shared" si="11"/>
        <v>205</v>
      </c>
      <c r="AK13" s="23">
        <f t="shared" si="11"/>
        <v>205</v>
      </c>
      <c r="AL13" s="23">
        <f t="shared" si="11"/>
        <v>205</v>
      </c>
      <c r="AM13" s="23">
        <f t="shared" si="11"/>
        <v>205</v>
      </c>
      <c r="AN13" s="23">
        <f t="shared" si="11"/>
        <v>205</v>
      </c>
    </row>
    <row r="14" spans="1:40" x14ac:dyDescent="0.35">
      <c r="A14" s="1" t="s">
        <v>29</v>
      </c>
      <c r="B14" s="26" t="s">
        <v>30</v>
      </c>
      <c r="D14" s="7"/>
      <c r="E14" s="8" t="s">
        <v>31</v>
      </c>
      <c r="F14" s="24">
        <v>200</v>
      </c>
      <c r="G14" s="16">
        <f>F14</f>
        <v>200</v>
      </c>
      <c r="H14" s="16">
        <f t="shared" ref="H14:AN14" si="12">G14</f>
        <v>200</v>
      </c>
      <c r="I14" s="16">
        <f t="shared" si="12"/>
        <v>200</v>
      </c>
      <c r="J14" s="16">
        <f t="shared" si="12"/>
        <v>200</v>
      </c>
      <c r="K14" s="16">
        <f t="shared" si="12"/>
        <v>200</v>
      </c>
      <c r="L14" s="16">
        <f t="shared" si="12"/>
        <v>200</v>
      </c>
      <c r="M14" s="16">
        <f t="shared" si="12"/>
        <v>200</v>
      </c>
      <c r="N14" s="16">
        <f t="shared" si="12"/>
        <v>200</v>
      </c>
      <c r="O14" s="16">
        <f t="shared" si="12"/>
        <v>200</v>
      </c>
      <c r="P14" s="16">
        <f t="shared" si="12"/>
        <v>200</v>
      </c>
      <c r="Q14" s="16">
        <f t="shared" si="12"/>
        <v>200</v>
      </c>
      <c r="R14" s="16">
        <f t="shared" si="12"/>
        <v>200</v>
      </c>
      <c r="S14" s="16">
        <f t="shared" si="12"/>
        <v>200</v>
      </c>
      <c r="T14" s="16">
        <f t="shared" si="12"/>
        <v>200</v>
      </c>
      <c r="U14" s="16">
        <f t="shared" si="12"/>
        <v>200</v>
      </c>
      <c r="V14" s="16">
        <f t="shared" si="12"/>
        <v>200</v>
      </c>
      <c r="W14" s="16">
        <f t="shared" si="12"/>
        <v>200</v>
      </c>
      <c r="X14" s="16">
        <f t="shared" si="12"/>
        <v>200</v>
      </c>
      <c r="Y14" s="16">
        <f t="shared" si="12"/>
        <v>200</v>
      </c>
      <c r="Z14" s="16">
        <f t="shared" si="12"/>
        <v>200</v>
      </c>
      <c r="AA14" s="16">
        <f t="shared" si="12"/>
        <v>200</v>
      </c>
      <c r="AB14" s="16">
        <f t="shared" si="12"/>
        <v>200</v>
      </c>
      <c r="AC14" s="16">
        <f t="shared" si="12"/>
        <v>200</v>
      </c>
      <c r="AD14" s="16">
        <f t="shared" si="12"/>
        <v>200</v>
      </c>
      <c r="AE14" s="16">
        <f t="shared" si="12"/>
        <v>200</v>
      </c>
      <c r="AF14" s="16">
        <f t="shared" si="12"/>
        <v>200</v>
      </c>
      <c r="AG14" s="16">
        <f t="shared" si="12"/>
        <v>200</v>
      </c>
      <c r="AH14" s="16">
        <f t="shared" si="12"/>
        <v>200</v>
      </c>
      <c r="AI14" s="16">
        <f t="shared" si="12"/>
        <v>200</v>
      </c>
      <c r="AJ14" s="16">
        <f t="shared" si="12"/>
        <v>200</v>
      </c>
      <c r="AK14" s="16">
        <f t="shared" si="12"/>
        <v>200</v>
      </c>
      <c r="AL14" s="16">
        <f t="shared" si="12"/>
        <v>200</v>
      </c>
      <c r="AM14" s="16">
        <f t="shared" si="12"/>
        <v>200</v>
      </c>
      <c r="AN14" s="16">
        <f t="shared" si="12"/>
        <v>200</v>
      </c>
    </row>
    <row r="15" spans="1:40" x14ac:dyDescent="0.35">
      <c r="A15" s="4" t="s">
        <v>32</v>
      </c>
      <c r="B15" s="11">
        <v>76000000</v>
      </c>
      <c r="C15" s="27"/>
      <c r="D15" s="7"/>
      <c r="E15" s="8" t="s">
        <v>33</v>
      </c>
      <c r="F15" s="24">
        <v>0</v>
      </c>
      <c r="G15" s="16"/>
      <c r="H15" s="16"/>
      <c r="I15" s="16"/>
      <c r="J15" s="24">
        <v>0</v>
      </c>
      <c r="K15" s="16"/>
      <c r="L15" s="16"/>
      <c r="M15" s="16"/>
      <c r="N15" s="16"/>
      <c r="O15" s="24">
        <v>0</v>
      </c>
      <c r="P15" s="16"/>
      <c r="Q15" s="16"/>
      <c r="R15" s="16"/>
      <c r="S15" s="16"/>
      <c r="T15" s="24">
        <v>0</v>
      </c>
      <c r="U15" s="16"/>
      <c r="V15" s="16"/>
      <c r="W15" s="16"/>
      <c r="X15" s="16"/>
      <c r="Y15" s="24">
        <v>0</v>
      </c>
      <c r="Z15" s="16"/>
      <c r="AA15" s="16"/>
      <c r="AB15" s="16"/>
      <c r="AC15" s="16"/>
      <c r="AD15" s="16"/>
      <c r="AE15" s="24">
        <v>0</v>
      </c>
      <c r="AF15" s="16"/>
      <c r="AG15" s="16"/>
      <c r="AH15" s="16"/>
      <c r="AI15" s="16"/>
      <c r="AJ15" s="16"/>
      <c r="AK15" s="16"/>
      <c r="AL15" s="16"/>
      <c r="AM15" s="16"/>
      <c r="AN15" s="16"/>
    </row>
    <row r="16" spans="1:40" x14ac:dyDescent="0.35">
      <c r="A16" s="4" t="s">
        <v>34</v>
      </c>
      <c r="B16" s="5">
        <v>30</v>
      </c>
      <c r="C16" s="6"/>
      <c r="D16" s="7"/>
      <c r="E16" s="8" t="s">
        <v>35</v>
      </c>
      <c r="F16" s="16">
        <f>SUM(B25:B27)/1000</f>
        <v>50</v>
      </c>
      <c r="G16" s="16">
        <f t="shared" ref="G16:V17" si="13">F16</f>
        <v>50</v>
      </c>
      <c r="H16" s="16">
        <f t="shared" si="13"/>
        <v>50</v>
      </c>
      <c r="I16" s="16">
        <f t="shared" si="13"/>
        <v>50</v>
      </c>
      <c r="J16" s="16">
        <f t="shared" si="13"/>
        <v>50</v>
      </c>
      <c r="K16" s="16">
        <f t="shared" si="13"/>
        <v>50</v>
      </c>
      <c r="L16" s="16">
        <f t="shared" si="13"/>
        <v>50</v>
      </c>
      <c r="M16" s="16">
        <f t="shared" si="13"/>
        <v>50</v>
      </c>
      <c r="N16" s="16">
        <f t="shared" si="13"/>
        <v>50</v>
      </c>
      <c r="O16" s="16">
        <f t="shared" si="13"/>
        <v>50</v>
      </c>
      <c r="P16" s="16">
        <f t="shared" si="13"/>
        <v>50</v>
      </c>
      <c r="Q16" s="16">
        <f t="shared" si="13"/>
        <v>50</v>
      </c>
      <c r="R16" s="16">
        <f t="shared" si="13"/>
        <v>50</v>
      </c>
      <c r="S16" s="16">
        <f t="shared" si="13"/>
        <v>50</v>
      </c>
      <c r="T16" s="16">
        <f t="shared" si="13"/>
        <v>50</v>
      </c>
      <c r="U16" s="16">
        <f t="shared" si="13"/>
        <v>50</v>
      </c>
      <c r="V16" s="16">
        <f t="shared" si="13"/>
        <v>50</v>
      </c>
      <c r="W16" s="16">
        <f t="shared" ref="W16:AL17" si="14">V16</f>
        <v>50</v>
      </c>
      <c r="X16" s="16">
        <f t="shared" si="14"/>
        <v>50</v>
      </c>
      <c r="Y16" s="16">
        <f t="shared" si="14"/>
        <v>50</v>
      </c>
      <c r="Z16" s="16">
        <f t="shared" si="14"/>
        <v>50</v>
      </c>
      <c r="AA16" s="16">
        <f t="shared" si="14"/>
        <v>50</v>
      </c>
      <c r="AB16" s="16">
        <f t="shared" si="14"/>
        <v>50</v>
      </c>
      <c r="AC16" s="16">
        <f t="shared" si="14"/>
        <v>50</v>
      </c>
      <c r="AD16" s="16">
        <f t="shared" si="14"/>
        <v>50</v>
      </c>
      <c r="AE16" s="16">
        <f t="shared" si="14"/>
        <v>50</v>
      </c>
      <c r="AF16" s="16">
        <f t="shared" si="14"/>
        <v>50</v>
      </c>
      <c r="AG16" s="16">
        <f t="shared" si="14"/>
        <v>50</v>
      </c>
      <c r="AH16" s="16">
        <f t="shared" si="14"/>
        <v>50</v>
      </c>
      <c r="AI16" s="16">
        <f t="shared" si="14"/>
        <v>50</v>
      </c>
      <c r="AJ16" s="16">
        <f t="shared" si="14"/>
        <v>50</v>
      </c>
      <c r="AK16" s="16">
        <f t="shared" si="14"/>
        <v>50</v>
      </c>
      <c r="AL16" s="16">
        <f t="shared" si="14"/>
        <v>50</v>
      </c>
      <c r="AM16" s="16">
        <f t="shared" ref="AM16:AN17" si="15">AL16</f>
        <v>50</v>
      </c>
      <c r="AN16" s="16">
        <f t="shared" si="15"/>
        <v>50</v>
      </c>
    </row>
    <row r="17" spans="1:40" x14ac:dyDescent="0.35">
      <c r="A17" s="4" t="s">
        <v>36</v>
      </c>
      <c r="B17" s="28">
        <v>1.4999999999999999E-2</v>
      </c>
      <c r="C17" s="29"/>
      <c r="D17" s="7"/>
      <c r="E17" s="8" t="s">
        <v>37</v>
      </c>
      <c r="F17" s="24">
        <v>760</v>
      </c>
      <c r="G17" s="16">
        <f t="shared" si="13"/>
        <v>760</v>
      </c>
      <c r="H17" s="16">
        <f t="shared" si="13"/>
        <v>760</v>
      </c>
      <c r="I17" s="16">
        <f t="shared" si="13"/>
        <v>760</v>
      </c>
      <c r="J17" s="16">
        <f t="shared" si="13"/>
        <v>760</v>
      </c>
      <c r="K17" s="16">
        <f t="shared" si="13"/>
        <v>760</v>
      </c>
      <c r="L17" s="16">
        <f t="shared" si="13"/>
        <v>760</v>
      </c>
      <c r="M17" s="16">
        <f t="shared" si="13"/>
        <v>760</v>
      </c>
      <c r="N17" s="16">
        <f t="shared" si="13"/>
        <v>760</v>
      </c>
      <c r="O17" s="16">
        <f t="shared" si="13"/>
        <v>760</v>
      </c>
      <c r="P17" s="16">
        <f t="shared" si="13"/>
        <v>760</v>
      </c>
      <c r="Q17" s="16">
        <f t="shared" si="13"/>
        <v>760</v>
      </c>
      <c r="R17" s="16">
        <f t="shared" si="13"/>
        <v>760</v>
      </c>
      <c r="S17" s="16">
        <f t="shared" si="13"/>
        <v>760</v>
      </c>
      <c r="T17" s="16">
        <f t="shared" si="13"/>
        <v>760</v>
      </c>
      <c r="U17" s="16">
        <f t="shared" si="13"/>
        <v>760</v>
      </c>
      <c r="V17" s="16">
        <f t="shared" si="13"/>
        <v>760</v>
      </c>
      <c r="W17" s="16">
        <f t="shared" si="14"/>
        <v>760</v>
      </c>
      <c r="X17" s="16">
        <f t="shared" si="14"/>
        <v>760</v>
      </c>
      <c r="Y17" s="16">
        <f t="shared" si="14"/>
        <v>760</v>
      </c>
      <c r="Z17" s="16">
        <f t="shared" si="14"/>
        <v>760</v>
      </c>
      <c r="AA17" s="16">
        <f t="shared" si="14"/>
        <v>760</v>
      </c>
      <c r="AB17" s="16">
        <f t="shared" si="14"/>
        <v>760</v>
      </c>
      <c r="AC17" s="16">
        <f t="shared" si="14"/>
        <v>760</v>
      </c>
      <c r="AD17" s="16">
        <f t="shared" si="14"/>
        <v>760</v>
      </c>
      <c r="AE17" s="16">
        <f t="shared" si="14"/>
        <v>760</v>
      </c>
      <c r="AF17" s="16">
        <f t="shared" si="14"/>
        <v>760</v>
      </c>
      <c r="AG17" s="16">
        <f t="shared" si="14"/>
        <v>760</v>
      </c>
      <c r="AH17" s="16">
        <f t="shared" si="14"/>
        <v>760</v>
      </c>
      <c r="AI17" s="16">
        <f t="shared" si="14"/>
        <v>760</v>
      </c>
      <c r="AJ17" s="16">
        <f t="shared" si="14"/>
        <v>760</v>
      </c>
      <c r="AK17" s="16">
        <f t="shared" si="14"/>
        <v>760</v>
      </c>
      <c r="AL17" s="16">
        <f t="shared" si="14"/>
        <v>760</v>
      </c>
      <c r="AM17" s="16">
        <f t="shared" si="15"/>
        <v>760</v>
      </c>
      <c r="AN17" s="16">
        <f t="shared" si="15"/>
        <v>760</v>
      </c>
    </row>
    <row r="18" spans="1:40" x14ac:dyDescent="0.35">
      <c r="A18" s="4" t="s">
        <v>38</v>
      </c>
      <c r="B18" s="30">
        <f>-PMT(B17/12,B16*12,B15,0,)*12</f>
        <v>3147496.3193735573</v>
      </c>
      <c r="C18" s="12"/>
      <c r="D18" s="7"/>
      <c r="E18" s="3" t="s">
        <v>39</v>
      </c>
      <c r="F18" s="13">
        <f t="shared" ref="F18:AI18" si="16">SUM(F10:F17)</f>
        <v>1642.6467372972972</v>
      </c>
      <c r="G18" s="13">
        <f t="shared" si="16"/>
        <v>1645.2275286486488</v>
      </c>
      <c r="H18" s="13">
        <f t="shared" si="16"/>
        <v>1647.8083200000001</v>
      </c>
      <c r="I18" s="13">
        <f t="shared" si="16"/>
        <v>1650.3891113513514</v>
      </c>
      <c r="J18" s="13">
        <f t="shared" si="16"/>
        <v>1652.9699027027027</v>
      </c>
      <c r="K18" s="13">
        <f t="shared" si="16"/>
        <v>1655.550694054054</v>
      </c>
      <c r="L18" s="13">
        <f t="shared" si="16"/>
        <v>1658.1314854054053</v>
      </c>
      <c r="M18" s="13">
        <f t="shared" si="16"/>
        <v>1660.7122767567569</v>
      </c>
      <c r="N18" s="13">
        <f t="shared" si="16"/>
        <v>1663.2930681081082</v>
      </c>
      <c r="O18" s="13">
        <f t="shared" si="16"/>
        <v>1665.8738594594595</v>
      </c>
      <c r="P18" s="13">
        <f t="shared" si="16"/>
        <v>1668.4546508108108</v>
      </c>
      <c r="Q18" s="13">
        <f t="shared" si="16"/>
        <v>1671.0354421621623</v>
      </c>
      <c r="R18" s="13">
        <f t="shared" si="16"/>
        <v>1673.6162335135136</v>
      </c>
      <c r="S18" s="13">
        <f t="shared" si="16"/>
        <v>1676.1970248648649</v>
      </c>
      <c r="T18" s="13">
        <f t="shared" si="16"/>
        <v>1678.7778162162163</v>
      </c>
      <c r="U18" s="13">
        <f t="shared" si="16"/>
        <v>1681.3586075675676</v>
      </c>
      <c r="V18" s="13">
        <f t="shared" si="16"/>
        <v>1683.9393989189189</v>
      </c>
      <c r="W18" s="13">
        <f t="shared" si="16"/>
        <v>1686.5201902702702</v>
      </c>
      <c r="X18" s="13">
        <f t="shared" si="16"/>
        <v>1689.1009816216215</v>
      </c>
      <c r="Y18" s="13">
        <f t="shared" si="16"/>
        <v>1691.6817729729728</v>
      </c>
      <c r="Z18" s="13">
        <f t="shared" si="16"/>
        <v>1694.2625643243241</v>
      </c>
      <c r="AA18" s="13">
        <f t="shared" si="16"/>
        <v>1696.8433556756754</v>
      </c>
      <c r="AB18" s="13">
        <f t="shared" si="16"/>
        <v>1699.4241470270267</v>
      </c>
      <c r="AC18" s="13">
        <f t="shared" si="16"/>
        <v>1702.004938378378</v>
      </c>
      <c r="AD18" s="13">
        <f t="shared" si="16"/>
        <v>1704.5857297297293</v>
      </c>
      <c r="AE18" s="13">
        <f t="shared" si="16"/>
        <v>1707.1665210810806</v>
      </c>
      <c r="AF18" s="13">
        <f t="shared" si="16"/>
        <v>1709.7473124324322</v>
      </c>
      <c r="AG18" s="13">
        <f t="shared" si="16"/>
        <v>1712.3281037837835</v>
      </c>
      <c r="AH18" s="13">
        <f t="shared" si="16"/>
        <v>1714.9088951351348</v>
      </c>
      <c r="AI18" s="13">
        <f t="shared" si="16"/>
        <v>1717.4896864864861</v>
      </c>
      <c r="AJ18" s="13">
        <f t="shared" ref="AJ18:AN18" si="17">SUM(AJ10:AJ17)</f>
        <v>1720.0704778378374</v>
      </c>
      <c r="AK18" s="13">
        <f t="shared" si="17"/>
        <v>1722.6512691891887</v>
      </c>
      <c r="AL18" s="13">
        <f t="shared" si="17"/>
        <v>1725.23206054054</v>
      </c>
      <c r="AM18" s="13">
        <f t="shared" si="17"/>
        <v>1727.8128518918916</v>
      </c>
      <c r="AN18" s="13">
        <f t="shared" si="17"/>
        <v>1730.3936432432429</v>
      </c>
    </row>
    <row r="19" spans="1:40" x14ac:dyDescent="0.35">
      <c r="A19" s="1" t="s">
        <v>40</v>
      </c>
      <c r="B19" s="26" t="s">
        <v>30</v>
      </c>
      <c r="D19" s="7"/>
      <c r="E19" s="31" t="s">
        <v>41</v>
      </c>
      <c r="F19" s="32">
        <f>F18/F6</f>
        <v>0.22029977100222106</v>
      </c>
      <c r="G19" s="32">
        <f t="shared" ref="G19:AN19" si="18">G18/G6</f>
        <v>0.21806019387159961</v>
      </c>
      <c r="H19" s="32">
        <f t="shared" si="18"/>
        <v>0.2158724988366682</v>
      </c>
      <c r="I19" s="32">
        <f t="shared" si="18"/>
        <v>0.21373490368803294</v>
      </c>
      <c r="J19" s="32">
        <f>J18/J6</f>
        <v>0.2116457069201215</v>
      </c>
      <c r="K19" s="32">
        <f t="shared" si="18"/>
        <v>0.20960328321417823</v>
      </c>
      <c r="L19" s="32">
        <f t="shared" si="18"/>
        <v>0.20760607922128166</v>
      </c>
      <c r="M19" s="32">
        <f t="shared" si="18"/>
        <v>0.20565260962239015</v>
      </c>
      <c r="N19" s="32">
        <f t="shared" si="18"/>
        <v>0.20374145344441325</v>
      </c>
      <c r="O19" s="32">
        <f t="shared" si="18"/>
        <v>0.20187125061310726</v>
      </c>
      <c r="P19" s="32">
        <f t="shared" si="18"/>
        <v>0.20004069872522121</v>
      </c>
      <c r="Q19" s="32">
        <f t="shared" si="18"/>
        <v>0.19824855002379435</v>
      </c>
      <c r="R19" s="32">
        <f t="shared" si="18"/>
        <v>0.19649360856184342</v>
      </c>
      <c r="S19" s="32">
        <f t="shared" si="18"/>
        <v>0.19477472754089151</v>
      </c>
      <c r="T19" s="32">
        <f t="shared" si="18"/>
        <v>0.19309080681189117</v>
      </c>
      <c r="U19" s="32">
        <f t="shared" si="18"/>
        <v>0.19144079052709886</v>
      </c>
      <c r="V19" s="32">
        <f t="shared" si="18"/>
        <v>0.18982366493236888</v>
      </c>
      <c r="W19" s="32">
        <f t="shared" si="18"/>
        <v>0.18823845629016647</v>
      </c>
      <c r="X19" s="32">
        <f t="shared" si="18"/>
        <v>0.18668422892435887</v>
      </c>
      <c r="Y19" s="32">
        <f t="shared" si="18"/>
        <v>0.18516008337853468</v>
      </c>
      <c r="Z19" s="32">
        <f t="shared" si="18"/>
        <v>0.18366515468023425</v>
      </c>
      <c r="AA19" s="32">
        <f t="shared" si="18"/>
        <v>0.18219861070405344</v>
      </c>
      <c r="AB19" s="32">
        <f t="shared" si="18"/>
        <v>0.18075965062711116</v>
      </c>
      <c r="AC19" s="32">
        <f t="shared" si="18"/>
        <v>0.17934750347085723</v>
      </c>
      <c r="AD19" s="32">
        <f t="shared" si="18"/>
        <v>0.17796142672364185</v>
      </c>
      <c r="AE19" s="32">
        <f t="shared" si="18"/>
        <v>0.17660070503887551</v>
      </c>
      <c r="AF19" s="32">
        <f t="shared" si="18"/>
        <v>0.17526464900398414</v>
      </c>
      <c r="AG19" s="32">
        <f t="shared" si="18"/>
        <v>0.17395259397570753</v>
      </c>
      <c r="AH19" s="32">
        <f t="shared" si="18"/>
        <v>0.17266389897760798</v>
      </c>
      <c r="AI19" s="32">
        <f t="shared" si="18"/>
        <v>0.17139794565594546</v>
      </c>
      <c r="AJ19" s="32">
        <f t="shared" si="18"/>
        <v>0.17015413729034701</v>
      </c>
      <c r="AK19" s="32">
        <f t="shared" si="18"/>
        <v>0.16893189785594392</v>
      </c>
      <c r="AL19" s="32">
        <f t="shared" si="18"/>
        <v>0.16773067113388013</v>
      </c>
      <c r="AM19" s="32">
        <f t="shared" si="18"/>
        <v>0.16654991986730608</v>
      </c>
      <c r="AN19" s="32">
        <f t="shared" si="18"/>
        <v>0.16538912496016708</v>
      </c>
    </row>
    <row r="20" spans="1:40" x14ac:dyDescent="0.35">
      <c r="A20" s="4" t="s">
        <v>32</v>
      </c>
      <c r="B20" s="11">
        <v>24000000</v>
      </c>
      <c r="D20" s="7"/>
    </row>
    <row r="21" spans="1:40" x14ac:dyDescent="0.35">
      <c r="A21" s="4" t="s">
        <v>34</v>
      </c>
      <c r="B21" s="5">
        <v>15</v>
      </c>
      <c r="C21" s="12"/>
      <c r="D21" s="7" t="s">
        <v>42</v>
      </c>
      <c r="E21" s="8" t="s">
        <v>43</v>
      </c>
      <c r="F21" s="33">
        <f t="shared" ref="F21:AN21" si="19">F8-F18</f>
        <v>5612.244505945946</v>
      </c>
      <c r="G21" s="33">
        <f t="shared" si="19"/>
        <v>5695.6900929729727</v>
      </c>
      <c r="H21" s="33">
        <f t="shared" si="19"/>
        <v>5779.1356800000012</v>
      </c>
      <c r="I21" s="33">
        <f t="shared" si="19"/>
        <v>5862.5812670270279</v>
      </c>
      <c r="J21" s="33">
        <f t="shared" si="19"/>
        <v>5946.0268540540555</v>
      </c>
      <c r="K21" s="33">
        <f t="shared" si="19"/>
        <v>6029.4724410810832</v>
      </c>
      <c r="L21" s="33">
        <f t="shared" si="19"/>
        <v>6112.9180281081099</v>
      </c>
      <c r="M21" s="33">
        <f t="shared" si="19"/>
        <v>6196.3636151351366</v>
      </c>
      <c r="N21" s="33">
        <f t="shared" si="19"/>
        <v>6279.8092021621642</v>
      </c>
      <c r="O21" s="33">
        <f t="shared" si="19"/>
        <v>6363.2547891891909</v>
      </c>
      <c r="P21" s="33">
        <f t="shared" si="19"/>
        <v>6446.7003762162176</v>
      </c>
      <c r="Q21" s="33">
        <f t="shared" si="19"/>
        <v>6530.1459632432443</v>
      </c>
      <c r="R21" s="33">
        <f t="shared" si="19"/>
        <v>6613.5915502702701</v>
      </c>
      <c r="S21" s="33">
        <f t="shared" si="19"/>
        <v>6697.0371372972968</v>
      </c>
      <c r="T21" s="33">
        <f t="shared" si="19"/>
        <v>6780.4827243243235</v>
      </c>
      <c r="U21" s="33">
        <f t="shared" si="19"/>
        <v>6863.9283113513493</v>
      </c>
      <c r="V21" s="33">
        <f t="shared" si="19"/>
        <v>6947.3738983783751</v>
      </c>
      <c r="W21" s="33">
        <f t="shared" si="19"/>
        <v>7030.8194854054018</v>
      </c>
      <c r="X21" s="33">
        <f t="shared" si="19"/>
        <v>7114.2650724324285</v>
      </c>
      <c r="Y21" s="33">
        <f t="shared" si="19"/>
        <v>7197.7106594594543</v>
      </c>
      <c r="Z21" s="33">
        <f t="shared" si="19"/>
        <v>7281.1562464864801</v>
      </c>
      <c r="AA21" s="33">
        <f t="shared" si="19"/>
        <v>7364.6018335135068</v>
      </c>
      <c r="AB21" s="33">
        <f t="shared" si="19"/>
        <v>7448.0474205405335</v>
      </c>
      <c r="AC21" s="33">
        <f t="shared" si="19"/>
        <v>7531.4930075675593</v>
      </c>
      <c r="AD21" s="33">
        <f t="shared" si="19"/>
        <v>7614.9385945945851</v>
      </c>
      <c r="AE21" s="33">
        <f t="shared" si="19"/>
        <v>7698.3841816216118</v>
      </c>
      <c r="AF21" s="33">
        <f t="shared" si="19"/>
        <v>7781.8297686486394</v>
      </c>
      <c r="AG21" s="33">
        <f t="shared" si="19"/>
        <v>7865.2753556756661</v>
      </c>
      <c r="AH21" s="33">
        <f t="shared" si="19"/>
        <v>7948.7209427026919</v>
      </c>
      <c r="AI21" s="33">
        <f t="shared" si="19"/>
        <v>8032.1665297297186</v>
      </c>
      <c r="AJ21" s="33">
        <f t="shared" si="19"/>
        <v>8115.6121167567444</v>
      </c>
      <c r="AK21" s="33">
        <f t="shared" si="19"/>
        <v>8199.0577037837702</v>
      </c>
      <c r="AL21" s="33">
        <f t="shared" si="19"/>
        <v>8282.5032908107969</v>
      </c>
      <c r="AM21" s="33">
        <f t="shared" si="19"/>
        <v>8365.9488778378236</v>
      </c>
      <c r="AN21" s="33">
        <f t="shared" si="19"/>
        <v>8449.3944648648503</v>
      </c>
    </row>
    <row r="22" spans="1:40" x14ac:dyDescent="0.35">
      <c r="A22" s="4" t="s">
        <v>36</v>
      </c>
      <c r="B22" s="28">
        <v>1.4999999999999999E-2</v>
      </c>
      <c r="C22" s="12"/>
      <c r="D22" s="7"/>
      <c r="E22" s="3" t="s">
        <v>44</v>
      </c>
      <c r="F22" s="34">
        <f t="shared" ref="F22:AN22" si="20">IF(IF($B$6="RC造",ROUNDDOWN(MAX(9,47-$B$7*0.8),0),IF($B$6="S造",ROUNDDOWN(MAX(6,34-$B$7*0.8),0),IF($B$6="木造",ROUNDDOWN(MAX(4,22-$B$7*0.8),0),1)))&gt;F3,$B$4*$B$12/IF($B$6="RC造",ROUNDDOWN(MAX(9,47-$B$7*0.8),0),IF($B$6="S造",ROUNDDOWN(MAX(6,34-$B$7*0.8),0),IF($B$6="木造",ROUNDDOWN(MAX(4,22-$B$7*0.8),0),1)))/1000,0)</f>
        <v>3000</v>
      </c>
      <c r="G22" s="34">
        <f t="shared" si="20"/>
        <v>3000</v>
      </c>
      <c r="H22" s="34">
        <f t="shared" si="20"/>
        <v>3000</v>
      </c>
      <c r="I22" s="34">
        <f t="shared" si="20"/>
        <v>3000</v>
      </c>
      <c r="J22" s="34">
        <f t="shared" si="20"/>
        <v>3000</v>
      </c>
      <c r="K22" s="34">
        <f t="shared" si="20"/>
        <v>3000</v>
      </c>
      <c r="L22" s="34">
        <f t="shared" si="20"/>
        <v>3000</v>
      </c>
      <c r="M22" s="34">
        <f t="shared" si="20"/>
        <v>3000</v>
      </c>
      <c r="N22" s="34">
        <f t="shared" si="20"/>
        <v>3000</v>
      </c>
      <c r="O22" s="34">
        <f t="shared" si="20"/>
        <v>3000</v>
      </c>
      <c r="P22" s="34">
        <f t="shared" si="20"/>
        <v>3000</v>
      </c>
      <c r="Q22" s="34">
        <f t="shared" si="20"/>
        <v>3000</v>
      </c>
      <c r="R22" s="34">
        <f t="shared" si="20"/>
        <v>3000</v>
      </c>
      <c r="S22" s="34">
        <f t="shared" si="20"/>
        <v>3000</v>
      </c>
      <c r="T22" s="34">
        <f t="shared" si="20"/>
        <v>3000</v>
      </c>
      <c r="U22" s="34">
        <f t="shared" si="20"/>
        <v>3000</v>
      </c>
      <c r="V22" s="34">
        <f t="shared" si="20"/>
        <v>3000</v>
      </c>
      <c r="W22" s="34">
        <f t="shared" si="20"/>
        <v>3000</v>
      </c>
      <c r="X22" s="34">
        <f t="shared" si="20"/>
        <v>3000</v>
      </c>
      <c r="Y22" s="34">
        <f t="shared" si="20"/>
        <v>3000</v>
      </c>
      <c r="Z22" s="34">
        <f t="shared" si="20"/>
        <v>0</v>
      </c>
      <c r="AA22" s="34">
        <f t="shared" si="20"/>
        <v>0</v>
      </c>
      <c r="AB22" s="34">
        <f t="shared" si="20"/>
        <v>0</v>
      </c>
      <c r="AC22" s="34">
        <f t="shared" si="20"/>
        <v>0</v>
      </c>
      <c r="AD22" s="34">
        <f t="shared" si="20"/>
        <v>0</v>
      </c>
      <c r="AE22" s="34">
        <f t="shared" si="20"/>
        <v>0</v>
      </c>
      <c r="AF22" s="34">
        <f t="shared" si="20"/>
        <v>0</v>
      </c>
      <c r="AG22" s="34">
        <f t="shared" si="20"/>
        <v>0</v>
      </c>
      <c r="AH22" s="34">
        <f t="shared" si="20"/>
        <v>0</v>
      </c>
      <c r="AI22" s="34">
        <f t="shared" si="20"/>
        <v>0</v>
      </c>
      <c r="AJ22" s="34">
        <f t="shared" si="20"/>
        <v>0</v>
      </c>
      <c r="AK22" s="34">
        <f t="shared" si="20"/>
        <v>0</v>
      </c>
      <c r="AL22" s="34">
        <f t="shared" si="20"/>
        <v>0</v>
      </c>
      <c r="AM22" s="34">
        <f t="shared" si="20"/>
        <v>0</v>
      </c>
      <c r="AN22" s="34">
        <f t="shared" si="20"/>
        <v>0</v>
      </c>
    </row>
    <row r="23" spans="1:40" x14ac:dyDescent="0.35">
      <c r="A23" s="4" t="s">
        <v>38</v>
      </c>
      <c r="B23" s="30">
        <f>-PMT(B22/12,B21*12,B20,0,)*12</f>
        <v>1787739.8987446013</v>
      </c>
      <c r="C23" s="12"/>
      <c r="D23" s="7"/>
      <c r="E23" s="3" t="str">
        <f t="shared" ref="E23:AN23" si="21">E27</f>
        <v>金利支払い</v>
      </c>
      <c r="F23" s="34">
        <f t="shared" si="21"/>
        <v>1468.9999999999998</v>
      </c>
      <c r="G23" s="34">
        <f t="shared" si="21"/>
        <v>1407</v>
      </c>
      <c r="H23" s="34">
        <f t="shared" si="21"/>
        <v>1345</v>
      </c>
      <c r="I23" s="34">
        <f t="shared" si="21"/>
        <v>1283</v>
      </c>
      <c r="J23" s="34">
        <f t="shared" si="21"/>
        <v>1221.0000000000005</v>
      </c>
      <c r="K23" s="34">
        <f t="shared" si="21"/>
        <v>1159.0000000000002</v>
      </c>
      <c r="L23" s="34">
        <f t="shared" si="21"/>
        <v>1097.0000000000002</v>
      </c>
      <c r="M23" s="34">
        <f t="shared" si="21"/>
        <v>1035.0000000000002</v>
      </c>
      <c r="N23" s="34">
        <f t="shared" si="21"/>
        <v>973.00000000000011</v>
      </c>
      <c r="O23" s="34">
        <f t="shared" si="21"/>
        <v>911.00000000000011</v>
      </c>
      <c r="P23" s="34">
        <f t="shared" si="21"/>
        <v>849.00000000000011</v>
      </c>
      <c r="Q23" s="34">
        <f t="shared" si="21"/>
        <v>787</v>
      </c>
      <c r="R23" s="34">
        <f t="shared" si="21"/>
        <v>725</v>
      </c>
      <c r="S23" s="34">
        <f t="shared" si="21"/>
        <v>663</v>
      </c>
      <c r="T23" s="34">
        <f t="shared" si="21"/>
        <v>600.99999999999989</v>
      </c>
      <c r="U23" s="34">
        <f t="shared" si="21"/>
        <v>550.99999999999989</v>
      </c>
      <c r="V23" s="34">
        <f t="shared" si="21"/>
        <v>512.99999999999989</v>
      </c>
      <c r="W23" s="34">
        <f t="shared" si="21"/>
        <v>474.99999999999977</v>
      </c>
      <c r="X23" s="34">
        <f t="shared" si="21"/>
        <v>436.99999999999983</v>
      </c>
      <c r="Y23" s="34">
        <f t="shared" si="21"/>
        <v>398.99999999999983</v>
      </c>
      <c r="Z23" s="34">
        <f t="shared" si="21"/>
        <v>360.99999999999983</v>
      </c>
      <c r="AA23" s="34">
        <f t="shared" si="21"/>
        <v>322.99999999999989</v>
      </c>
      <c r="AB23" s="34">
        <f t="shared" si="21"/>
        <v>284.99999999999989</v>
      </c>
      <c r="AC23" s="34">
        <f t="shared" si="21"/>
        <v>246.99999999999989</v>
      </c>
      <c r="AD23" s="34">
        <f t="shared" si="21"/>
        <v>208.99999999999991</v>
      </c>
      <c r="AE23" s="34">
        <f t="shared" si="21"/>
        <v>170.99999999999991</v>
      </c>
      <c r="AF23" s="34">
        <f t="shared" si="21"/>
        <v>132.99999999999991</v>
      </c>
      <c r="AG23" s="34">
        <f t="shared" si="21"/>
        <v>94.999999999999886</v>
      </c>
      <c r="AH23" s="34">
        <f t="shared" si="21"/>
        <v>56.999999999999872</v>
      </c>
      <c r="AI23" s="34">
        <f t="shared" si="21"/>
        <v>18.999999999999879</v>
      </c>
      <c r="AJ23" s="34">
        <f t="shared" si="21"/>
        <v>-1.2278178473934532E-13</v>
      </c>
      <c r="AK23" s="34">
        <f t="shared" si="21"/>
        <v>-1.2278178473934532E-13</v>
      </c>
      <c r="AL23" s="34">
        <f t="shared" si="21"/>
        <v>-1.2278178473934532E-13</v>
      </c>
      <c r="AM23" s="34">
        <f t="shared" si="21"/>
        <v>-1.2278178473934532E-13</v>
      </c>
      <c r="AN23" s="34">
        <f t="shared" si="21"/>
        <v>-1.2278178473934532E-13</v>
      </c>
    </row>
    <row r="24" spans="1:40" x14ac:dyDescent="0.35">
      <c r="A24" s="69" t="s">
        <v>45</v>
      </c>
      <c r="B24" s="69"/>
      <c r="C24" s="12"/>
      <c r="D24" s="7"/>
      <c r="E24" s="8" t="s">
        <v>46</v>
      </c>
      <c r="F24" s="33">
        <f t="shared" ref="F24:AN24" si="22">F31-F22+F28</f>
        <v>1143.2445059459469</v>
      </c>
      <c r="G24" s="33">
        <f t="shared" si="22"/>
        <v>1288.6900929729727</v>
      </c>
      <c r="H24" s="33">
        <f t="shared" si="22"/>
        <v>1434.1356800000012</v>
      </c>
      <c r="I24" s="33">
        <f t="shared" si="22"/>
        <v>1579.5812670270279</v>
      </c>
      <c r="J24" s="33">
        <f t="shared" si="22"/>
        <v>1725.0268540540555</v>
      </c>
      <c r="K24" s="33">
        <f t="shared" si="22"/>
        <v>1870.4724410810832</v>
      </c>
      <c r="L24" s="33">
        <f t="shared" si="22"/>
        <v>2015.9180281081099</v>
      </c>
      <c r="M24" s="33">
        <f t="shared" si="22"/>
        <v>2161.3636151351366</v>
      </c>
      <c r="N24" s="33">
        <f t="shared" si="22"/>
        <v>2306.8092021621642</v>
      </c>
      <c r="O24" s="33">
        <f t="shared" si="22"/>
        <v>2452.2547891891909</v>
      </c>
      <c r="P24" s="33">
        <f t="shared" si="22"/>
        <v>2597.7003762162176</v>
      </c>
      <c r="Q24" s="33">
        <f t="shared" si="22"/>
        <v>2743.1459632432443</v>
      </c>
      <c r="R24" s="33">
        <f t="shared" si="22"/>
        <v>2888.5915502702701</v>
      </c>
      <c r="S24" s="33">
        <f t="shared" si="22"/>
        <v>3034.0371372972968</v>
      </c>
      <c r="T24" s="33">
        <f t="shared" si="22"/>
        <v>3179.4827243243235</v>
      </c>
      <c r="U24" s="33">
        <f t="shared" si="22"/>
        <v>3312.9283113513493</v>
      </c>
      <c r="V24" s="33">
        <f t="shared" si="22"/>
        <v>3434.3738983783751</v>
      </c>
      <c r="W24" s="33">
        <f t="shared" si="22"/>
        <v>3555.8194854054022</v>
      </c>
      <c r="X24" s="33">
        <f t="shared" si="22"/>
        <v>3677.265072432428</v>
      </c>
      <c r="Y24" s="33">
        <f t="shared" si="22"/>
        <v>3798.7106594594547</v>
      </c>
      <c r="Z24" s="33">
        <f t="shared" si="22"/>
        <v>6920.1562464864801</v>
      </c>
      <c r="AA24" s="33">
        <f t="shared" si="22"/>
        <v>7041.6018335135068</v>
      </c>
      <c r="AB24" s="33">
        <f t="shared" si="22"/>
        <v>7163.0474205405335</v>
      </c>
      <c r="AC24" s="33">
        <f t="shared" si="22"/>
        <v>7284.4930075675602</v>
      </c>
      <c r="AD24" s="33">
        <f t="shared" si="22"/>
        <v>7405.9385945945851</v>
      </c>
      <c r="AE24" s="33">
        <f t="shared" si="22"/>
        <v>7527.3841816216118</v>
      </c>
      <c r="AF24" s="33">
        <f t="shared" si="22"/>
        <v>7648.8297686486403</v>
      </c>
      <c r="AG24" s="33">
        <f t="shared" si="22"/>
        <v>7770.275355675667</v>
      </c>
      <c r="AH24" s="33">
        <f t="shared" si="22"/>
        <v>7891.7209427026919</v>
      </c>
      <c r="AI24" s="33">
        <f t="shared" si="22"/>
        <v>8013.1665297297186</v>
      </c>
      <c r="AJ24" s="33">
        <f t="shared" si="22"/>
        <v>8115.6121167567444</v>
      </c>
      <c r="AK24" s="33">
        <f t="shared" si="22"/>
        <v>8199.0577037837702</v>
      </c>
      <c r="AL24" s="33">
        <f t="shared" si="22"/>
        <v>8282.5032908107969</v>
      </c>
      <c r="AM24" s="33">
        <f t="shared" si="22"/>
        <v>8365.9488778378236</v>
      </c>
      <c r="AN24" s="33">
        <f t="shared" si="22"/>
        <v>8449.3944648648503</v>
      </c>
    </row>
    <row r="25" spans="1:40" x14ac:dyDescent="0.35">
      <c r="A25" s="5" t="s">
        <v>47</v>
      </c>
      <c r="B25" s="11"/>
      <c r="C25" s="12"/>
      <c r="D25" s="7"/>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x14ac:dyDescent="0.35">
      <c r="A26" s="5" t="s">
        <v>48</v>
      </c>
      <c r="B26" s="11"/>
      <c r="C26" s="12"/>
      <c r="D26" s="7" t="s">
        <v>49</v>
      </c>
      <c r="E26" s="8" t="s">
        <v>50</v>
      </c>
      <c r="F26" s="16">
        <f>F74+F79</f>
        <v>5602.333333333333</v>
      </c>
      <c r="G26" s="16">
        <f t="shared" ref="G26:AN26" si="23">G74+G79</f>
        <v>5540.3333333333339</v>
      </c>
      <c r="H26" s="16">
        <f t="shared" si="23"/>
        <v>5478.3333333333339</v>
      </c>
      <c r="I26" s="16">
        <f t="shared" si="23"/>
        <v>5416.3333333333339</v>
      </c>
      <c r="J26" s="16">
        <f t="shared" si="23"/>
        <v>5354.3333333333339</v>
      </c>
      <c r="K26" s="16">
        <f t="shared" si="23"/>
        <v>5292.3333333333339</v>
      </c>
      <c r="L26" s="16">
        <f t="shared" si="23"/>
        <v>5230.3333333333339</v>
      </c>
      <c r="M26" s="16">
        <f t="shared" si="23"/>
        <v>5168.3333333333339</v>
      </c>
      <c r="N26" s="16">
        <f t="shared" si="23"/>
        <v>5106.3333333333339</v>
      </c>
      <c r="O26" s="16">
        <f t="shared" si="23"/>
        <v>5044.3333333333339</v>
      </c>
      <c r="P26" s="16">
        <f t="shared" si="23"/>
        <v>4982.3333333333339</v>
      </c>
      <c r="Q26" s="16">
        <f t="shared" si="23"/>
        <v>4920.3333333333339</v>
      </c>
      <c r="R26" s="16">
        <f t="shared" si="23"/>
        <v>4858.3333333333339</v>
      </c>
      <c r="S26" s="16">
        <f t="shared" si="23"/>
        <v>4796.3333333333339</v>
      </c>
      <c r="T26" s="16">
        <f t="shared" si="23"/>
        <v>4734.3333333333339</v>
      </c>
      <c r="U26" s="16">
        <f t="shared" si="23"/>
        <v>3084.3333333333335</v>
      </c>
      <c r="V26" s="16">
        <f t="shared" si="23"/>
        <v>3046.3333333333335</v>
      </c>
      <c r="W26" s="16">
        <f t="shared" si="23"/>
        <v>3008.333333333333</v>
      </c>
      <c r="X26" s="16">
        <f t="shared" si="23"/>
        <v>2970.3333333333335</v>
      </c>
      <c r="Y26" s="16">
        <f t="shared" si="23"/>
        <v>2932.3333333333335</v>
      </c>
      <c r="Z26" s="16">
        <f t="shared" si="23"/>
        <v>2894.3333333333335</v>
      </c>
      <c r="AA26" s="16">
        <f t="shared" si="23"/>
        <v>2856.3333333333335</v>
      </c>
      <c r="AB26" s="16">
        <f t="shared" si="23"/>
        <v>2818.3333333333335</v>
      </c>
      <c r="AC26" s="16">
        <f t="shared" si="23"/>
        <v>2780.3333333333335</v>
      </c>
      <c r="AD26" s="16">
        <f t="shared" si="23"/>
        <v>2742.3333333333335</v>
      </c>
      <c r="AE26" s="16">
        <f t="shared" si="23"/>
        <v>2704.3333333333335</v>
      </c>
      <c r="AF26" s="16">
        <f t="shared" si="23"/>
        <v>2666.3333333333335</v>
      </c>
      <c r="AG26" s="16">
        <f t="shared" si="23"/>
        <v>2628.3333333333335</v>
      </c>
      <c r="AH26" s="16">
        <f t="shared" si="23"/>
        <v>2590.3333333333335</v>
      </c>
      <c r="AI26" s="16">
        <f t="shared" si="23"/>
        <v>2552.3333333333335</v>
      </c>
      <c r="AJ26" s="16">
        <f t="shared" si="23"/>
        <v>-1.2278178473934532E-13</v>
      </c>
      <c r="AK26" s="16">
        <f t="shared" si="23"/>
        <v>-1.2278178473934532E-13</v>
      </c>
      <c r="AL26" s="16">
        <f t="shared" si="23"/>
        <v>-1.2278178473934532E-13</v>
      </c>
      <c r="AM26" s="16">
        <f t="shared" si="23"/>
        <v>-1.2278178473934532E-13</v>
      </c>
      <c r="AN26" s="16">
        <f t="shared" si="23"/>
        <v>-1.2278178473934532E-13</v>
      </c>
    </row>
    <row r="27" spans="1:40" x14ac:dyDescent="0.35">
      <c r="A27" s="35" t="s">
        <v>51</v>
      </c>
      <c r="B27" s="11">
        <v>50000</v>
      </c>
      <c r="D27" s="36">
        <f>SUM(F27:AN27)</f>
        <v>19800</v>
      </c>
      <c r="E27" s="37" t="s">
        <v>52</v>
      </c>
      <c r="F27" s="38">
        <f t="shared" ref="F27:AN29" si="24">F75+F80</f>
        <v>1468.9999999999998</v>
      </c>
      <c r="G27" s="38">
        <f t="shared" si="24"/>
        <v>1407</v>
      </c>
      <c r="H27" s="38">
        <f t="shared" si="24"/>
        <v>1345</v>
      </c>
      <c r="I27" s="38">
        <f t="shared" si="24"/>
        <v>1283</v>
      </c>
      <c r="J27" s="38">
        <f t="shared" si="24"/>
        <v>1221.0000000000005</v>
      </c>
      <c r="K27" s="38">
        <f t="shared" si="24"/>
        <v>1159.0000000000002</v>
      </c>
      <c r="L27" s="38">
        <f t="shared" si="24"/>
        <v>1097.0000000000002</v>
      </c>
      <c r="M27" s="38">
        <f t="shared" si="24"/>
        <v>1035.0000000000002</v>
      </c>
      <c r="N27" s="38">
        <f t="shared" si="24"/>
        <v>973.00000000000011</v>
      </c>
      <c r="O27" s="38">
        <f t="shared" si="24"/>
        <v>911.00000000000011</v>
      </c>
      <c r="P27" s="38">
        <f t="shared" si="24"/>
        <v>849.00000000000011</v>
      </c>
      <c r="Q27" s="38">
        <f t="shared" si="24"/>
        <v>787</v>
      </c>
      <c r="R27" s="38">
        <f t="shared" si="24"/>
        <v>725</v>
      </c>
      <c r="S27" s="38">
        <f t="shared" si="24"/>
        <v>663</v>
      </c>
      <c r="T27" s="38">
        <f t="shared" si="24"/>
        <v>600.99999999999989</v>
      </c>
      <c r="U27" s="38">
        <f t="shared" si="24"/>
        <v>550.99999999999989</v>
      </c>
      <c r="V27" s="38">
        <f t="shared" si="24"/>
        <v>512.99999999999989</v>
      </c>
      <c r="W27" s="38">
        <f t="shared" si="24"/>
        <v>474.99999999999977</v>
      </c>
      <c r="X27" s="38">
        <f t="shared" si="24"/>
        <v>436.99999999999983</v>
      </c>
      <c r="Y27" s="38">
        <f t="shared" si="24"/>
        <v>398.99999999999983</v>
      </c>
      <c r="Z27" s="38">
        <f t="shared" si="24"/>
        <v>360.99999999999983</v>
      </c>
      <c r="AA27" s="38">
        <f t="shared" si="24"/>
        <v>322.99999999999989</v>
      </c>
      <c r="AB27" s="38">
        <f t="shared" si="24"/>
        <v>284.99999999999989</v>
      </c>
      <c r="AC27" s="38">
        <f t="shared" si="24"/>
        <v>246.99999999999989</v>
      </c>
      <c r="AD27" s="38">
        <f t="shared" si="24"/>
        <v>208.99999999999991</v>
      </c>
      <c r="AE27" s="38">
        <f t="shared" si="24"/>
        <v>170.99999999999991</v>
      </c>
      <c r="AF27" s="38">
        <f t="shared" si="24"/>
        <v>132.99999999999991</v>
      </c>
      <c r="AG27" s="38">
        <f t="shared" si="24"/>
        <v>94.999999999999886</v>
      </c>
      <c r="AH27" s="38">
        <f t="shared" si="24"/>
        <v>56.999999999999872</v>
      </c>
      <c r="AI27" s="38">
        <f t="shared" si="24"/>
        <v>18.999999999999879</v>
      </c>
      <c r="AJ27" s="38">
        <f t="shared" si="24"/>
        <v>-1.2278178473934532E-13</v>
      </c>
      <c r="AK27" s="38">
        <f t="shared" si="24"/>
        <v>-1.2278178473934532E-13</v>
      </c>
      <c r="AL27" s="38">
        <f t="shared" si="24"/>
        <v>-1.2278178473934532E-13</v>
      </c>
      <c r="AM27" s="38">
        <f t="shared" si="24"/>
        <v>-1.2278178473934532E-13</v>
      </c>
      <c r="AN27" s="38">
        <f t="shared" si="24"/>
        <v>-1.2278178473934532E-13</v>
      </c>
    </row>
    <row r="28" spans="1:40" x14ac:dyDescent="0.35">
      <c r="A28" s="39" t="s">
        <v>53</v>
      </c>
      <c r="B28" s="40" t="s">
        <v>54</v>
      </c>
      <c r="D28" s="36">
        <f>SUM(F28:AN28)</f>
        <v>99999.999999999971</v>
      </c>
      <c r="E28" s="37" t="s">
        <v>55</v>
      </c>
      <c r="F28" s="41">
        <f t="shared" si="24"/>
        <v>4133.3333333333339</v>
      </c>
      <c r="G28" s="41">
        <f t="shared" si="24"/>
        <v>4133.3333333333339</v>
      </c>
      <c r="H28" s="41">
        <f t="shared" si="24"/>
        <v>4133.3333333333339</v>
      </c>
      <c r="I28" s="41">
        <f t="shared" si="24"/>
        <v>4133.3333333333339</v>
      </c>
      <c r="J28" s="41">
        <f t="shared" si="24"/>
        <v>4133.3333333333339</v>
      </c>
      <c r="K28" s="41">
        <f t="shared" si="24"/>
        <v>4133.3333333333339</v>
      </c>
      <c r="L28" s="41">
        <f t="shared" si="24"/>
        <v>4133.3333333333339</v>
      </c>
      <c r="M28" s="41">
        <f t="shared" si="24"/>
        <v>4133.3333333333339</v>
      </c>
      <c r="N28" s="41">
        <f t="shared" si="24"/>
        <v>4133.3333333333339</v>
      </c>
      <c r="O28" s="41">
        <f t="shared" si="24"/>
        <v>4133.3333333333339</v>
      </c>
      <c r="P28" s="41">
        <f t="shared" si="24"/>
        <v>4133.3333333333339</v>
      </c>
      <c r="Q28" s="41">
        <f t="shared" si="24"/>
        <v>4133.3333333333339</v>
      </c>
      <c r="R28" s="41">
        <f t="shared" si="24"/>
        <v>4133.3333333333339</v>
      </c>
      <c r="S28" s="41">
        <f t="shared" si="24"/>
        <v>4133.3333333333339</v>
      </c>
      <c r="T28" s="41">
        <f t="shared" si="24"/>
        <v>4133.3333333333339</v>
      </c>
      <c r="U28" s="41">
        <f t="shared" si="24"/>
        <v>2533.3333333333335</v>
      </c>
      <c r="V28" s="41">
        <f t="shared" si="24"/>
        <v>2533.3333333333335</v>
      </c>
      <c r="W28" s="41">
        <f t="shared" si="24"/>
        <v>2533.3333333333335</v>
      </c>
      <c r="X28" s="41">
        <f t="shared" si="24"/>
        <v>2533.3333333333335</v>
      </c>
      <c r="Y28" s="41">
        <f t="shared" si="24"/>
        <v>2533.3333333333335</v>
      </c>
      <c r="Z28" s="41">
        <f t="shared" si="24"/>
        <v>2533.3333333333335</v>
      </c>
      <c r="AA28" s="41">
        <f t="shared" si="24"/>
        <v>2533.3333333333335</v>
      </c>
      <c r="AB28" s="41">
        <f t="shared" si="24"/>
        <v>2533.3333333333335</v>
      </c>
      <c r="AC28" s="41">
        <f t="shared" si="24"/>
        <v>2533.3333333333335</v>
      </c>
      <c r="AD28" s="41">
        <f t="shared" si="24"/>
        <v>2533.3333333333335</v>
      </c>
      <c r="AE28" s="41">
        <f t="shared" si="24"/>
        <v>2533.3333333333335</v>
      </c>
      <c r="AF28" s="41">
        <f t="shared" si="24"/>
        <v>2533.3333333333335</v>
      </c>
      <c r="AG28" s="41">
        <f t="shared" si="24"/>
        <v>2533.3333333333335</v>
      </c>
      <c r="AH28" s="41">
        <f t="shared" si="24"/>
        <v>2533.3333333333335</v>
      </c>
      <c r="AI28" s="41">
        <f t="shared" si="24"/>
        <v>2533.3333333333335</v>
      </c>
      <c r="AJ28" s="41">
        <f t="shared" si="24"/>
        <v>0</v>
      </c>
      <c r="AK28" s="41">
        <f t="shared" si="24"/>
        <v>0</v>
      </c>
      <c r="AL28" s="41">
        <f t="shared" si="24"/>
        <v>0</v>
      </c>
      <c r="AM28" s="41">
        <f t="shared" si="24"/>
        <v>0</v>
      </c>
      <c r="AN28" s="41">
        <f t="shared" si="24"/>
        <v>0</v>
      </c>
    </row>
    <row r="29" spans="1:40" x14ac:dyDescent="0.35">
      <c r="A29" s="4" t="s">
        <v>56</v>
      </c>
      <c r="B29" s="42">
        <v>0.06</v>
      </c>
      <c r="C29" s="43"/>
      <c r="D29" s="7"/>
      <c r="E29" s="44" t="s">
        <v>57</v>
      </c>
      <c r="F29" s="16">
        <f t="shared" si="24"/>
        <v>95866.666666666672</v>
      </c>
      <c r="G29" s="16">
        <f t="shared" si="24"/>
        <v>91733.333333333343</v>
      </c>
      <c r="H29" s="16">
        <f t="shared" si="24"/>
        <v>87600.000000000015</v>
      </c>
      <c r="I29" s="16">
        <f t="shared" si="24"/>
        <v>83466.666666666686</v>
      </c>
      <c r="J29" s="16">
        <f t="shared" si="24"/>
        <v>79333.333333333343</v>
      </c>
      <c r="K29" s="16">
        <f t="shared" si="24"/>
        <v>75200.000000000015</v>
      </c>
      <c r="L29" s="16">
        <f t="shared" si="24"/>
        <v>71066.666666666686</v>
      </c>
      <c r="M29" s="16">
        <f t="shared" si="24"/>
        <v>66933.333333333343</v>
      </c>
      <c r="N29" s="16">
        <f t="shared" si="24"/>
        <v>62800.000000000007</v>
      </c>
      <c r="O29" s="16">
        <f t="shared" si="24"/>
        <v>58666.666666666672</v>
      </c>
      <c r="P29" s="16">
        <f t="shared" si="24"/>
        <v>54533.333333333336</v>
      </c>
      <c r="Q29" s="16">
        <f t="shared" si="24"/>
        <v>50400</v>
      </c>
      <c r="R29" s="16">
        <f t="shared" si="24"/>
        <v>46266.666666666664</v>
      </c>
      <c r="S29" s="16">
        <f t="shared" si="24"/>
        <v>42133.333333333328</v>
      </c>
      <c r="T29" s="16">
        <f t="shared" si="24"/>
        <v>37999.999999999993</v>
      </c>
      <c r="U29" s="16">
        <f t="shared" si="24"/>
        <v>35466.666666666657</v>
      </c>
      <c r="V29" s="16">
        <f t="shared" si="24"/>
        <v>32933.333333333321</v>
      </c>
      <c r="W29" s="16">
        <f t="shared" si="24"/>
        <v>30399.999999999989</v>
      </c>
      <c r="X29" s="16">
        <f t="shared" si="24"/>
        <v>27866.666666666657</v>
      </c>
      <c r="Y29" s="16">
        <f t="shared" si="24"/>
        <v>25333.333333333325</v>
      </c>
      <c r="Z29" s="16">
        <f t="shared" si="24"/>
        <v>22799.999999999993</v>
      </c>
      <c r="AA29" s="16">
        <f t="shared" si="24"/>
        <v>20266.666666666661</v>
      </c>
      <c r="AB29" s="16">
        <f t="shared" si="24"/>
        <v>17733.333333333328</v>
      </c>
      <c r="AC29" s="16">
        <f t="shared" si="24"/>
        <v>15199.999999999995</v>
      </c>
      <c r="AD29" s="16">
        <f t="shared" si="24"/>
        <v>12666.666666666661</v>
      </c>
      <c r="AE29" s="16">
        <f t="shared" si="24"/>
        <v>10133.333333333327</v>
      </c>
      <c r="AF29" s="16">
        <f t="shared" si="24"/>
        <v>7599.9999999999927</v>
      </c>
      <c r="AG29" s="16">
        <f t="shared" si="24"/>
        <v>5066.6666666666588</v>
      </c>
      <c r="AH29" s="16">
        <f t="shared" si="24"/>
        <v>2533.3333333333253</v>
      </c>
      <c r="AI29" s="16">
        <f t="shared" si="24"/>
        <v>-8.1854523159563541E-12</v>
      </c>
      <c r="AJ29" s="16">
        <f t="shared" si="24"/>
        <v>-8.1854523159563541E-12</v>
      </c>
      <c r="AK29" s="16">
        <f t="shared" si="24"/>
        <v>-8.1854523159563541E-12</v>
      </c>
      <c r="AL29" s="16">
        <f t="shared" si="24"/>
        <v>-8.1854523159563541E-12</v>
      </c>
      <c r="AM29" s="16">
        <f t="shared" si="24"/>
        <v>-8.1854523159563541E-12</v>
      </c>
      <c r="AN29" s="16">
        <f t="shared" si="24"/>
        <v>-8.1854523159563541E-12</v>
      </c>
    </row>
    <row r="30" spans="1:40" x14ac:dyDescent="0.35">
      <c r="A30" s="45" t="s">
        <v>58</v>
      </c>
      <c r="B30" s="6" t="s">
        <v>59</v>
      </c>
      <c r="C30" s="46"/>
      <c r="D30" s="7"/>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40" x14ac:dyDescent="0.35">
      <c r="A31" s="4" t="s">
        <v>60</v>
      </c>
      <c r="B31" s="47">
        <v>2</v>
      </c>
      <c r="D31" s="7" t="s">
        <v>61</v>
      </c>
      <c r="E31" s="8" t="s">
        <v>62</v>
      </c>
      <c r="F31" s="16">
        <f t="shared" ref="F31:AN31" si="25">F21-F26</f>
        <v>9.9111726126129724</v>
      </c>
      <c r="G31" s="16">
        <f t="shared" si="25"/>
        <v>155.35675963963877</v>
      </c>
      <c r="H31" s="16">
        <f t="shared" si="25"/>
        <v>300.80234666666729</v>
      </c>
      <c r="I31" s="16">
        <f t="shared" si="25"/>
        <v>446.24793369369399</v>
      </c>
      <c r="J31" s="16">
        <f t="shared" si="25"/>
        <v>591.69352072072161</v>
      </c>
      <c r="K31" s="16">
        <f t="shared" si="25"/>
        <v>737.13910774774922</v>
      </c>
      <c r="L31" s="16">
        <f t="shared" si="25"/>
        <v>882.58469477477593</v>
      </c>
      <c r="M31" s="16">
        <f t="shared" si="25"/>
        <v>1028.0302818018026</v>
      </c>
      <c r="N31" s="16">
        <f t="shared" si="25"/>
        <v>1173.4758688288302</v>
      </c>
      <c r="O31" s="16">
        <f t="shared" si="25"/>
        <v>1318.9214558558569</v>
      </c>
      <c r="P31" s="16">
        <f t="shared" si="25"/>
        <v>1464.3670428828837</v>
      </c>
      <c r="Q31" s="16">
        <f t="shared" si="25"/>
        <v>1609.8126299099104</v>
      </c>
      <c r="R31" s="16">
        <f t="shared" si="25"/>
        <v>1755.2582169369362</v>
      </c>
      <c r="S31" s="16">
        <f t="shared" si="25"/>
        <v>1900.7038039639629</v>
      </c>
      <c r="T31" s="16">
        <f t="shared" si="25"/>
        <v>2046.1493909909896</v>
      </c>
      <c r="U31" s="16">
        <f t="shared" si="25"/>
        <v>3779.5949780180158</v>
      </c>
      <c r="V31" s="16">
        <f t="shared" si="25"/>
        <v>3901.0405650450416</v>
      </c>
      <c r="W31" s="16">
        <f t="shared" si="25"/>
        <v>4022.4861520720688</v>
      </c>
      <c r="X31" s="16">
        <f t="shared" si="25"/>
        <v>4143.9317390990946</v>
      </c>
      <c r="Y31" s="16">
        <f t="shared" si="25"/>
        <v>4265.3773261261213</v>
      </c>
      <c r="Z31" s="16">
        <f t="shared" si="25"/>
        <v>4386.8229131531461</v>
      </c>
      <c r="AA31" s="16">
        <f t="shared" si="25"/>
        <v>4508.2685001801729</v>
      </c>
      <c r="AB31" s="16">
        <f t="shared" si="25"/>
        <v>4629.7140872071996</v>
      </c>
      <c r="AC31" s="16">
        <f t="shared" si="25"/>
        <v>4751.1596742342263</v>
      </c>
      <c r="AD31" s="16">
        <f t="shared" si="25"/>
        <v>4872.6052612612511</v>
      </c>
      <c r="AE31" s="16">
        <f t="shared" si="25"/>
        <v>4994.0508482882778</v>
      </c>
      <c r="AF31" s="16">
        <f t="shared" si="25"/>
        <v>5115.4964353153064</v>
      </c>
      <c r="AG31" s="16">
        <f t="shared" si="25"/>
        <v>5236.9420223423331</v>
      </c>
      <c r="AH31" s="16">
        <f t="shared" si="25"/>
        <v>5358.387609369358</v>
      </c>
      <c r="AI31" s="16">
        <f t="shared" si="25"/>
        <v>5479.8331963963847</v>
      </c>
      <c r="AJ31" s="16">
        <f t="shared" si="25"/>
        <v>8115.6121167567444</v>
      </c>
      <c r="AK31" s="16">
        <f t="shared" si="25"/>
        <v>8199.0577037837702</v>
      </c>
      <c r="AL31" s="16">
        <f t="shared" si="25"/>
        <v>8282.5032908107969</v>
      </c>
      <c r="AM31" s="16">
        <f t="shared" si="25"/>
        <v>8365.9488778378236</v>
      </c>
      <c r="AN31" s="16">
        <f t="shared" si="25"/>
        <v>8449.3944648648503</v>
      </c>
    </row>
    <row r="32" spans="1:40" x14ac:dyDescent="0.35">
      <c r="A32" s="4" t="s">
        <v>63</v>
      </c>
      <c r="B32" s="47">
        <v>6</v>
      </c>
      <c r="D32" s="7"/>
      <c r="E32" s="8" t="s">
        <v>64</v>
      </c>
      <c r="F32" s="33">
        <f>SUM($F31:F$31)</f>
        <v>9.9111726126129724</v>
      </c>
      <c r="G32" s="33">
        <f>SUM($F31:G$31)</f>
        <v>165.26793225225174</v>
      </c>
      <c r="H32" s="33">
        <f>SUM($F31:H$31)</f>
        <v>466.07027891891903</v>
      </c>
      <c r="I32" s="33">
        <f>SUM($F31:I$31)</f>
        <v>912.31821261261302</v>
      </c>
      <c r="J32" s="33">
        <f>SUM($F31:J$31)</f>
        <v>1504.0117333333346</v>
      </c>
      <c r="K32" s="33">
        <f>SUM($F31:K$31)</f>
        <v>2241.1508410810839</v>
      </c>
      <c r="L32" s="33">
        <f>SUM($F31:L$31)</f>
        <v>3123.7355358558598</v>
      </c>
      <c r="M32" s="33">
        <f>SUM($F31:M$31)</f>
        <v>4151.7658176576624</v>
      </c>
      <c r="N32" s="33">
        <f>SUM($F31:N$31)</f>
        <v>5325.2416864864927</v>
      </c>
      <c r="O32" s="33">
        <f>SUM($F31:O$31)</f>
        <v>6644.1631423423496</v>
      </c>
      <c r="P32" s="33">
        <f>SUM($F31:P$31)</f>
        <v>8108.5301852252333</v>
      </c>
      <c r="Q32" s="33">
        <f>SUM($F31:Q$31)</f>
        <v>9718.3428151351436</v>
      </c>
      <c r="R32" s="33">
        <f>SUM($F31:R$31)</f>
        <v>11473.60103207208</v>
      </c>
      <c r="S32" s="33">
        <f>SUM($F31:S$31)</f>
        <v>13374.304836036043</v>
      </c>
      <c r="T32" s="33">
        <f>SUM($F31:T$31)</f>
        <v>15420.454227027032</v>
      </c>
      <c r="U32" s="33">
        <f>SUM($F31:U$31)</f>
        <v>19200.049205045048</v>
      </c>
      <c r="V32" s="33">
        <f>SUM($F31:V$31)</f>
        <v>23101.08977009009</v>
      </c>
      <c r="W32" s="33">
        <f>SUM($F31:W$31)</f>
        <v>27123.575922162159</v>
      </c>
      <c r="X32" s="33">
        <f>SUM($F31:X$31)</f>
        <v>31267.507661261254</v>
      </c>
      <c r="Y32" s="33">
        <f>SUM($F31:Y$31)</f>
        <v>35532.884987387377</v>
      </c>
      <c r="Z32" s="33">
        <f>SUM($F31:Z$31)</f>
        <v>39919.707900540525</v>
      </c>
      <c r="AA32" s="33">
        <f>SUM($F31:AA$31)</f>
        <v>44427.976400720698</v>
      </c>
      <c r="AB32" s="33">
        <f>SUM($F31:AB$31)</f>
        <v>49057.690487927895</v>
      </c>
      <c r="AC32" s="33">
        <f>SUM($F31:AC$31)</f>
        <v>53808.850162162125</v>
      </c>
      <c r="AD32" s="33">
        <f>SUM($F31:AD$31)</f>
        <v>58681.45542342338</v>
      </c>
      <c r="AE32" s="33">
        <f>SUM($F31:AE$31)</f>
        <v>63675.50627171166</v>
      </c>
      <c r="AF32" s="33">
        <f>SUM($F31:AF$31)</f>
        <v>68791.002707026972</v>
      </c>
      <c r="AG32" s="33">
        <f>SUM($F31:AG$31)</f>
        <v>74027.944729369308</v>
      </c>
      <c r="AH32" s="33">
        <f>SUM($F31:AH$31)</f>
        <v>79386.332338738663</v>
      </c>
      <c r="AI32" s="33">
        <f>SUM($F31:AI$31)</f>
        <v>84866.165535135049</v>
      </c>
      <c r="AJ32" s="33">
        <f>SUM($F31:AJ$31)</f>
        <v>92981.777651891796</v>
      </c>
      <c r="AK32" s="33">
        <f>SUM($F31:AK$31)</f>
        <v>101180.83535567556</v>
      </c>
      <c r="AL32" s="33">
        <f>SUM($F31:AL$31)</f>
        <v>109463.33864648636</v>
      </c>
      <c r="AM32" s="33">
        <f>SUM($F31:AM$31)</f>
        <v>117829.28752432419</v>
      </c>
      <c r="AN32" s="33">
        <f>SUM($F31:AN$31)</f>
        <v>126278.68198918903</v>
      </c>
    </row>
    <row r="33" spans="1:16" x14ac:dyDescent="0.35">
      <c r="A33" s="48" t="s">
        <v>65</v>
      </c>
      <c r="B33" s="49">
        <v>2</v>
      </c>
      <c r="D33" s="7"/>
      <c r="E33" s="50" t="s">
        <v>66</v>
      </c>
    </row>
    <row r="34" spans="1:16" ht="18.75" x14ac:dyDescent="0.35">
      <c r="A34" s="51" t="s">
        <v>67</v>
      </c>
      <c r="B34" s="52"/>
    </row>
    <row r="35" spans="1:16" x14ac:dyDescent="0.35">
      <c r="A35" s="53" t="str">
        <f>HYPERLINK("https://takuchannel.net","許可なく二次配布は厳禁です。　（ https://takuchannel.net ）")</f>
        <v>許可なく二次配布は厳禁です。　（ https://takuchannel.net ）</v>
      </c>
      <c r="B35" s="53"/>
    </row>
    <row r="36" spans="1:16" x14ac:dyDescent="0.35">
      <c r="A36" s="70" t="s">
        <v>68</v>
      </c>
      <c r="B36" s="70"/>
      <c r="C36" s="70"/>
      <c r="D36" s="70"/>
      <c r="E36" s="70"/>
      <c r="F36" s="70"/>
      <c r="G36" s="70"/>
      <c r="H36" s="70"/>
      <c r="I36" s="70"/>
      <c r="J36" s="70"/>
    </row>
    <row r="37" spans="1:16" x14ac:dyDescent="0.35">
      <c r="A37" s="54"/>
      <c r="B37" s="55"/>
      <c r="C37" s="54"/>
      <c r="D37" s="56"/>
      <c r="E37" s="56"/>
      <c r="F37" s="56"/>
      <c r="G37" s="56"/>
      <c r="H37" s="56"/>
      <c r="I37" s="56"/>
      <c r="J37" s="56"/>
      <c r="K37" s="56"/>
      <c r="L37" s="56"/>
      <c r="M37" s="56"/>
      <c r="N37" s="56"/>
      <c r="O37" s="56"/>
      <c r="P37" s="56"/>
    </row>
    <row r="38" spans="1:16" x14ac:dyDescent="0.35">
      <c r="B38" s="57"/>
      <c r="D38" s="58" t="s">
        <v>69</v>
      </c>
      <c r="E38" s="3" t="s">
        <v>70</v>
      </c>
      <c r="F38" s="3">
        <v>1</v>
      </c>
      <c r="G38" s="3">
        <v>2</v>
      </c>
      <c r="H38" s="3">
        <v>3</v>
      </c>
      <c r="I38" s="3">
        <v>4</v>
      </c>
      <c r="J38" s="3">
        <v>5</v>
      </c>
      <c r="K38" s="3">
        <v>6</v>
      </c>
      <c r="L38" s="3">
        <v>7</v>
      </c>
      <c r="M38" s="3">
        <v>8</v>
      </c>
      <c r="N38" s="3">
        <v>9</v>
      </c>
      <c r="O38" s="3">
        <v>10</v>
      </c>
      <c r="P38" s="3">
        <v>11</v>
      </c>
    </row>
    <row r="39" spans="1:16" x14ac:dyDescent="0.35">
      <c r="B39" s="57"/>
      <c r="D39" s="58"/>
      <c r="E39" s="3" t="s">
        <v>71</v>
      </c>
      <c r="F39" s="3">
        <f t="shared" ref="F39:P39" si="26">F4</f>
        <v>32</v>
      </c>
      <c r="G39" s="3">
        <f t="shared" si="26"/>
        <v>33</v>
      </c>
      <c r="H39" s="3">
        <f t="shared" si="26"/>
        <v>34</v>
      </c>
      <c r="I39" s="3">
        <f t="shared" si="26"/>
        <v>35</v>
      </c>
      <c r="J39" s="3">
        <f t="shared" si="26"/>
        <v>36</v>
      </c>
      <c r="K39" s="3">
        <f t="shared" si="26"/>
        <v>37</v>
      </c>
      <c r="L39" s="3">
        <f t="shared" si="26"/>
        <v>38</v>
      </c>
      <c r="M39" s="3">
        <f t="shared" si="26"/>
        <v>39</v>
      </c>
      <c r="N39" s="3">
        <f t="shared" si="26"/>
        <v>40</v>
      </c>
      <c r="O39" s="3">
        <f t="shared" si="26"/>
        <v>41</v>
      </c>
      <c r="P39" s="3">
        <f t="shared" si="26"/>
        <v>42</v>
      </c>
    </row>
    <row r="40" spans="1:16" x14ac:dyDescent="0.35">
      <c r="B40" s="57"/>
      <c r="D40" s="58"/>
      <c r="E40" s="3" t="s">
        <v>72</v>
      </c>
      <c r="F40" s="59">
        <f>+$B$5/$B$4</f>
        <v>7.0171428571428565E-2</v>
      </c>
      <c r="G40" s="60">
        <f>$F$40</f>
        <v>7.0171428571428565E-2</v>
      </c>
      <c r="H40" s="60">
        <f>$F$40</f>
        <v>7.0171428571428565E-2</v>
      </c>
      <c r="I40" s="60">
        <f>$F$40</f>
        <v>7.0171428571428565E-2</v>
      </c>
      <c r="J40" s="59">
        <f>+$F$40</f>
        <v>7.0171428571428565E-2</v>
      </c>
      <c r="K40" s="60">
        <f>$J$40</f>
        <v>7.0171428571428565E-2</v>
      </c>
      <c r="L40" s="60">
        <f>$J$40</f>
        <v>7.0171428571428565E-2</v>
      </c>
      <c r="M40" s="60">
        <f>$J$40</f>
        <v>7.0171428571428565E-2</v>
      </c>
      <c r="N40" s="60">
        <f>$J$40</f>
        <v>7.0171428571428565E-2</v>
      </c>
      <c r="O40" s="59">
        <f>+$J$40</f>
        <v>7.0171428571428565E-2</v>
      </c>
      <c r="P40" s="60">
        <f>O40</f>
        <v>7.0171428571428565E-2</v>
      </c>
    </row>
    <row r="41" spans="1:16" x14ac:dyDescent="0.35">
      <c r="B41" s="57"/>
      <c r="E41" s="3" t="s">
        <v>73</v>
      </c>
      <c r="F41" s="13">
        <f>F$6/F$40</f>
        <v>106260.00000000001</v>
      </c>
      <c r="G41" s="13">
        <f>G$6/G$40</f>
        <v>107520.00000000001</v>
      </c>
      <c r="H41" s="13">
        <f>H$6/H$40</f>
        <v>108780.00000000001</v>
      </c>
      <c r="I41" s="13">
        <f>I$6/I$40</f>
        <v>110040.00000000001</v>
      </c>
      <c r="J41" s="13">
        <f>J$6/J$40</f>
        <v>111300.00000000003</v>
      </c>
      <c r="K41" s="13">
        <f>K$6/J$40</f>
        <v>112560.00000000003</v>
      </c>
      <c r="L41" s="13">
        <f>L$6/L$40</f>
        <v>113820.00000000003</v>
      </c>
      <c r="M41" s="13">
        <f>M$6/M$40</f>
        <v>115080.00000000003</v>
      </c>
      <c r="N41" s="13">
        <f>N$6/N$40</f>
        <v>116340.00000000003</v>
      </c>
      <c r="O41" s="13">
        <f>O$6/O$40</f>
        <v>117600.00000000003</v>
      </c>
      <c r="P41" s="13">
        <f>P$6/O$40</f>
        <v>118860.00000000003</v>
      </c>
    </row>
    <row r="42" spans="1:16" x14ac:dyDescent="0.35">
      <c r="B42" s="57"/>
      <c r="E42" s="3" t="s">
        <v>74</v>
      </c>
      <c r="F42" s="13">
        <f t="shared" ref="F42:P42" si="27">F41*3.3%</f>
        <v>3506.5800000000008</v>
      </c>
      <c r="G42" s="13">
        <f t="shared" si="27"/>
        <v>3548.1600000000008</v>
      </c>
      <c r="H42" s="13">
        <f t="shared" si="27"/>
        <v>3589.7400000000007</v>
      </c>
      <c r="I42" s="13">
        <f t="shared" si="27"/>
        <v>3631.3200000000006</v>
      </c>
      <c r="J42" s="13">
        <f t="shared" si="27"/>
        <v>3672.900000000001</v>
      </c>
      <c r="K42" s="13">
        <f t="shared" si="27"/>
        <v>3714.4800000000009</v>
      </c>
      <c r="L42" s="13">
        <f t="shared" si="27"/>
        <v>3756.0600000000013</v>
      </c>
      <c r="M42" s="13">
        <f t="shared" si="27"/>
        <v>3797.6400000000012</v>
      </c>
      <c r="N42" s="13">
        <f t="shared" si="27"/>
        <v>3839.2200000000012</v>
      </c>
      <c r="O42" s="13">
        <f t="shared" si="27"/>
        <v>3880.8000000000011</v>
      </c>
      <c r="P42" s="13">
        <f t="shared" si="27"/>
        <v>3922.380000000001</v>
      </c>
    </row>
    <row r="43" spans="1:16" x14ac:dyDescent="0.35">
      <c r="B43" s="57"/>
      <c r="E43" s="3" t="s">
        <v>57</v>
      </c>
      <c r="F43" s="13">
        <f>F29</f>
        <v>95866.666666666672</v>
      </c>
      <c r="G43" s="13">
        <f t="shared" ref="G43:P43" si="28">G29</f>
        <v>91733.333333333343</v>
      </c>
      <c r="H43" s="13">
        <f t="shared" si="28"/>
        <v>87600.000000000015</v>
      </c>
      <c r="I43" s="13">
        <f t="shared" si="28"/>
        <v>83466.666666666686</v>
      </c>
      <c r="J43" s="13">
        <f t="shared" si="28"/>
        <v>79333.333333333343</v>
      </c>
      <c r="K43" s="13">
        <f t="shared" si="28"/>
        <v>75200.000000000015</v>
      </c>
      <c r="L43" s="13">
        <f t="shared" si="28"/>
        <v>71066.666666666686</v>
      </c>
      <c r="M43" s="13">
        <f t="shared" si="28"/>
        <v>66933.333333333343</v>
      </c>
      <c r="N43" s="13">
        <f t="shared" si="28"/>
        <v>62800.000000000007</v>
      </c>
      <c r="O43" s="13">
        <f t="shared" si="28"/>
        <v>58666.666666666672</v>
      </c>
      <c r="P43" s="13">
        <f t="shared" si="28"/>
        <v>54533.333333333336</v>
      </c>
    </row>
    <row r="44" spans="1:16" x14ac:dyDescent="0.35">
      <c r="E44" s="3" t="s">
        <v>75</v>
      </c>
      <c r="F44" s="13">
        <f>F41-F42-F43+F52</f>
        <v>14121.953333333342</v>
      </c>
      <c r="G44" s="13">
        <f t="shared" ref="G44:P44" si="29">G41-G42-G43+G52</f>
        <v>18936.853333333333</v>
      </c>
      <c r="H44" s="13">
        <f t="shared" si="29"/>
        <v>23774.899999999994</v>
      </c>
      <c r="I44" s="13">
        <f t="shared" si="29"/>
        <v>28636.093333333323</v>
      </c>
      <c r="J44" s="13">
        <f t="shared" si="29"/>
        <v>33520.433333333356</v>
      </c>
      <c r="K44" s="13">
        <f t="shared" si="29"/>
        <v>38427.92000000002</v>
      </c>
      <c r="L44" s="13">
        <f t="shared" si="29"/>
        <v>43358.553333333344</v>
      </c>
      <c r="M44" s="13">
        <f t="shared" si="29"/>
        <v>48312.33333333335</v>
      </c>
      <c r="N44" s="13">
        <f t="shared" si="29"/>
        <v>53289.260000000024</v>
      </c>
      <c r="O44" s="13">
        <f t="shared" si="29"/>
        <v>58289.333333333358</v>
      </c>
      <c r="P44" s="13">
        <f t="shared" si="29"/>
        <v>63312.553333333351</v>
      </c>
    </row>
    <row r="46" spans="1:16" x14ac:dyDescent="0.35">
      <c r="B46" s="57"/>
      <c r="E46" s="8" t="s">
        <v>76</v>
      </c>
      <c r="F46" s="16">
        <f t="shared" ref="F46:P46" si="30">F32+F44</f>
        <v>14131.864505945956</v>
      </c>
      <c r="G46" s="16">
        <f t="shared" si="30"/>
        <v>19102.121265585585</v>
      </c>
      <c r="H46" s="16">
        <f t="shared" si="30"/>
        <v>24240.970278918914</v>
      </c>
      <c r="I46" s="16">
        <f t="shared" si="30"/>
        <v>29548.411545945935</v>
      </c>
      <c r="J46" s="16">
        <f t="shared" si="30"/>
        <v>35024.445066666689</v>
      </c>
      <c r="K46" s="16">
        <f t="shared" si="30"/>
        <v>40669.070841081106</v>
      </c>
      <c r="L46" s="16">
        <f t="shared" si="30"/>
        <v>46482.2888691892</v>
      </c>
      <c r="M46" s="16">
        <f t="shared" si="30"/>
        <v>52464.099150991009</v>
      </c>
      <c r="N46" s="16">
        <f t="shared" si="30"/>
        <v>58614.501686486517</v>
      </c>
      <c r="O46" s="16">
        <f t="shared" si="30"/>
        <v>64933.496475675711</v>
      </c>
      <c r="P46" s="16">
        <f t="shared" si="30"/>
        <v>71421.083518558589</v>
      </c>
    </row>
    <row r="47" spans="1:16" x14ac:dyDescent="0.35">
      <c r="E47" s="8" t="s">
        <v>77</v>
      </c>
      <c r="F47" s="61">
        <f>IRR(E57:F57)</f>
        <v>-0.31962830001993392</v>
      </c>
      <c r="G47" s="61">
        <f>IRR($E58:G58)</f>
        <v>-4.1019966001894281E-2</v>
      </c>
      <c r="H47" s="61">
        <f>IRR(E59:H59)</f>
        <v>5.2982552260504301E-2</v>
      </c>
      <c r="I47" s="61">
        <f>IRR($E60:I60)</f>
        <v>9.2683163357279774E-2</v>
      </c>
      <c r="J47" s="61">
        <f>IRR($E61:J61)</f>
        <v>0.1113154630926918</v>
      </c>
      <c r="K47" s="61">
        <f>IRR($E62:K62)</f>
        <v>0.12034323914117895</v>
      </c>
      <c r="L47" s="61">
        <f>IRR($E63:L63)</f>
        <v>0.12452925876555732</v>
      </c>
      <c r="M47" s="61">
        <f>IRR($E64:M64)</f>
        <v>0.12611116637793929</v>
      </c>
      <c r="N47" s="61">
        <f>IRR($E65:N65)</f>
        <v>0.12623515228164095</v>
      </c>
      <c r="O47" s="61">
        <f>IRR($E66:O66)</f>
        <v>0.12552656545938068</v>
      </c>
      <c r="P47" s="61">
        <f>IRR($E66:P66)</f>
        <v>0.12552656545938068</v>
      </c>
    </row>
    <row r="49" spans="2:18" x14ac:dyDescent="0.35">
      <c r="B49" s="57"/>
      <c r="D49" s="62" t="s">
        <v>78</v>
      </c>
      <c r="E49" s="63">
        <f>-($B$4-$B$15-$B$20+$B$4*E53+B15*E52*B16*60%+$B$15*E51)/1000</f>
        <v>-20770.8</v>
      </c>
      <c r="F49" s="13"/>
      <c r="G49" s="13"/>
      <c r="H49" s="13"/>
      <c r="I49" s="13"/>
    </row>
    <row r="51" spans="2:18" x14ac:dyDescent="0.35">
      <c r="D51" s="64" t="s">
        <v>79</v>
      </c>
      <c r="E51" s="59">
        <v>0.01</v>
      </c>
      <c r="G51" s="3" t="s">
        <v>80</v>
      </c>
    </row>
    <row r="52" spans="2:18" x14ac:dyDescent="0.35">
      <c r="D52" s="64" t="s">
        <v>81</v>
      </c>
      <c r="E52" s="59">
        <v>5.5999999999999999E-3</v>
      </c>
      <c r="F52" s="34">
        <f>$R$52-SUM($F$69:F69)</f>
        <v>7235.2</v>
      </c>
      <c r="G52" s="34">
        <f>$R$52-SUM($F$69:G69)</f>
        <v>6698.3466666666664</v>
      </c>
      <c r="H52" s="34">
        <f>$R$52-SUM($F$69:H69)</f>
        <v>6184.64</v>
      </c>
      <c r="I52" s="34">
        <f>$R$52-SUM($F$69:I69)</f>
        <v>5694.08</v>
      </c>
      <c r="J52" s="34">
        <f>$R$52-SUM($F$69:J69)</f>
        <v>5226.6666666666661</v>
      </c>
      <c r="K52" s="34">
        <f>$R$52-SUM($F$69:K69)</f>
        <v>4782.3999999999996</v>
      </c>
      <c r="L52" s="34">
        <f>$R$52-SUM($F$69:L69)</f>
        <v>4361.28</v>
      </c>
      <c r="M52" s="34">
        <f>$R$52-SUM($F$69:M69)</f>
        <v>3963.3066666666664</v>
      </c>
      <c r="N52" s="34">
        <f>$R$52-SUM($F$69:N69)</f>
        <v>3588.4799999999996</v>
      </c>
      <c r="O52" s="34">
        <f>$R$52-SUM($F$69:O69)</f>
        <v>3236.7999999999993</v>
      </c>
      <c r="P52" s="34">
        <f>$R$52-SUM($F$69:P69)</f>
        <v>2908.2666666666655</v>
      </c>
      <c r="R52" s="13">
        <f>E52*B15*B16*0.6/1000</f>
        <v>7660.8</v>
      </c>
    </row>
    <row r="53" spans="2:18" x14ac:dyDescent="0.35">
      <c r="D53" s="3" t="s">
        <v>82</v>
      </c>
      <c r="E53" s="61">
        <v>7.0000000000000007E-2</v>
      </c>
    </row>
    <row r="54" spans="2:18" x14ac:dyDescent="0.35">
      <c r="E54" s="60"/>
    </row>
    <row r="55" spans="2:18" x14ac:dyDescent="0.35">
      <c r="E55" s="60"/>
    </row>
    <row r="56" spans="2:18" x14ac:dyDescent="0.35">
      <c r="E56" s="60"/>
    </row>
    <row r="57" spans="2:18" x14ac:dyDescent="0.35">
      <c r="D57" s="3" t="s">
        <v>83</v>
      </c>
      <c r="E57" s="34">
        <f>$E$49</f>
        <v>-20770.8</v>
      </c>
      <c r="F57" s="34">
        <f>F31+F44</f>
        <v>14131.864505945956</v>
      </c>
    </row>
    <row r="58" spans="2:18" x14ac:dyDescent="0.35">
      <c r="D58" s="3" t="s">
        <v>84</v>
      </c>
      <c r="E58" s="34">
        <f>$E$49</f>
        <v>-20770.8</v>
      </c>
      <c r="F58" s="34">
        <f>F$31</f>
        <v>9.9111726126129724</v>
      </c>
      <c r="G58" s="34">
        <f>G$31+G$44</f>
        <v>19092.210092972971</v>
      </c>
    </row>
    <row r="59" spans="2:18" x14ac:dyDescent="0.35">
      <c r="D59" s="3" t="s">
        <v>85</v>
      </c>
      <c r="E59" s="34">
        <f>$E$49</f>
        <v>-20770.8</v>
      </c>
      <c r="F59" s="34">
        <f>F$31</f>
        <v>9.9111726126129724</v>
      </c>
      <c r="G59" s="34">
        <f>G$31</f>
        <v>155.35675963963877</v>
      </c>
      <c r="H59" s="34">
        <f>H$31+H$44</f>
        <v>24075.702346666661</v>
      </c>
    </row>
    <row r="60" spans="2:18" x14ac:dyDescent="0.35">
      <c r="D60" s="3" t="s">
        <v>86</v>
      </c>
      <c r="E60" s="34">
        <f t="shared" ref="E60:E67" si="31">$E$49</f>
        <v>-20770.8</v>
      </c>
      <c r="F60" s="34">
        <f t="shared" ref="F60:O67" si="32">F$31</f>
        <v>9.9111726126129724</v>
      </c>
      <c r="G60" s="34">
        <f t="shared" si="32"/>
        <v>155.35675963963877</v>
      </c>
      <c r="H60" s="34">
        <f t="shared" si="32"/>
        <v>300.80234666666729</v>
      </c>
      <c r="I60" s="34">
        <f>I$31+I$44</f>
        <v>29082.341267027019</v>
      </c>
    </row>
    <row r="61" spans="2:18" x14ac:dyDescent="0.35">
      <c r="D61" s="3" t="s">
        <v>87</v>
      </c>
      <c r="E61" s="34">
        <f t="shared" si="31"/>
        <v>-20770.8</v>
      </c>
      <c r="F61" s="34">
        <f t="shared" si="32"/>
        <v>9.9111726126129724</v>
      </c>
      <c r="G61" s="34">
        <f t="shared" si="32"/>
        <v>155.35675963963877</v>
      </c>
      <c r="H61" s="34">
        <f t="shared" si="32"/>
        <v>300.80234666666729</v>
      </c>
      <c r="I61" s="34">
        <f t="shared" si="32"/>
        <v>446.24793369369399</v>
      </c>
      <c r="J61" s="34">
        <f>J$31+J$44</f>
        <v>34112.126854054077</v>
      </c>
    </row>
    <row r="62" spans="2:18" x14ac:dyDescent="0.35">
      <c r="D62" s="3" t="s">
        <v>88</v>
      </c>
      <c r="E62" s="34">
        <f t="shared" si="31"/>
        <v>-20770.8</v>
      </c>
      <c r="F62" s="34">
        <f t="shared" si="32"/>
        <v>9.9111726126129724</v>
      </c>
      <c r="G62" s="34">
        <f t="shared" si="32"/>
        <v>155.35675963963877</v>
      </c>
      <c r="H62" s="34">
        <f t="shared" si="32"/>
        <v>300.80234666666729</v>
      </c>
      <c r="I62" s="34">
        <f t="shared" si="32"/>
        <v>446.24793369369399</v>
      </c>
      <c r="J62" s="34">
        <f t="shared" si="32"/>
        <v>591.69352072072161</v>
      </c>
      <c r="K62" s="34">
        <f>K$31+K$44</f>
        <v>39165.059107747773</v>
      </c>
    </row>
    <row r="63" spans="2:18" x14ac:dyDescent="0.35">
      <c r="D63" s="3" t="s">
        <v>89</v>
      </c>
      <c r="E63" s="34">
        <f t="shared" si="31"/>
        <v>-20770.8</v>
      </c>
      <c r="F63" s="34">
        <f t="shared" si="32"/>
        <v>9.9111726126129724</v>
      </c>
      <c r="G63" s="34">
        <f t="shared" si="32"/>
        <v>155.35675963963877</v>
      </c>
      <c r="H63" s="34">
        <f t="shared" si="32"/>
        <v>300.80234666666729</v>
      </c>
      <c r="I63" s="34">
        <f t="shared" si="32"/>
        <v>446.24793369369399</v>
      </c>
      <c r="J63" s="34">
        <f t="shared" si="32"/>
        <v>591.69352072072161</v>
      </c>
      <c r="K63" s="34">
        <f t="shared" si="32"/>
        <v>737.13910774774922</v>
      </c>
      <c r="L63" s="34">
        <f>L$31+L$44</f>
        <v>44241.138028108122</v>
      </c>
    </row>
    <row r="64" spans="2:18" x14ac:dyDescent="0.35">
      <c r="D64" s="3" t="s">
        <v>90</v>
      </c>
      <c r="E64" s="34">
        <f t="shared" si="31"/>
        <v>-20770.8</v>
      </c>
      <c r="F64" s="34">
        <f t="shared" si="32"/>
        <v>9.9111726126129724</v>
      </c>
      <c r="G64" s="34">
        <f t="shared" si="32"/>
        <v>155.35675963963877</v>
      </c>
      <c r="H64" s="34">
        <f t="shared" si="32"/>
        <v>300.80234666666729</v>
      </c>
      <c r="I64" s="34">
        <f t="shared" si="32"/>
        <v>446.24793369369399</v>
      </c>
      <c r="J64" s="34">
        <f t="shared" si="32"/>
        <v>591.69352072072161</v>
      </c>
      <c r="K64" s="34">
        <f t="shared" si="32"/>
        <v>737.13910774774922</v>
      </c>
      <c r="L64" s="34">
        <f t="shared" si="32"/>
        <v>882.58469477477593</v>
      </c>
      <c r="M64" s="34">
        <f>M$31+M$44</f>
        <v>49340.363615135153</v>
      </c>
    </row>
    <row r="65" spans="4:40" x14ac:dyDescent="0.35">
      <c r="D65" s="3" t="s">
        <v>91</v>
      </c>
      <c r="E65" s="34">
        <f t="shared" si="31"/>
        <v>-20770.8</v>
      </c>
      <c r="F65" s="34">
        <f t="shared" si="32"/>
        <v>9.9111726126129724</v>
      </c>
      <c r="G65" s="34">
        <f t="shared" si="32"/>
        <v>155.35675963963877</v>
      </c>
      <c r="H65" s="34">
        <f t="shared" si="32"/>
        <v>300.80234666666729</v>
      </c>
      <c r="I65" s="34">
        <f t="shared" si="32"/>
        <v>446.24793369369399</v>
      </c>
      <c r="J65" s="34">
        <f t="shared" si="32"/>
        <v>591.69352072072161</v>
      </c>
      <c r="K65" s="34">
        <f t="shared" si="32"/>
        <v>737.13910774774922</v>
      </c>
      <c r="L65" s="34">
        <f t="shared" si="32"/>
        <v>882.58469477477593</v>
      </c>
      <c r="M65" s="34">
        <f t="shared" si="32"/>
        <v>1028.0302818018026</v>
      </c>
      <c r="N65" s="34">
        <f>N$31+N$44</f>
        <v>54462.735868828851</v>
      </c>
    </row>
    <row r="66" spans="4:40" x14ac:dyDescent="0.35">
      <c r="D66" s="3" t="s">
        <v>92</v>
      </c>
      <c r="E66" s="34">
        <f t="shared" si="31"/>
        <v>-20770.8</v>
      </c>
      <c r="F66" s="34">
        <f t="shared" si="32"/>
        <v>9.9111726126129724</v>
      </c>
      <c r="G66" s="34">
        <f t="shared" si="32"/>
        <v>155.35675963963877</v>
      </c>
      <c r="H66" s="34">
        <f t="shared" si="32"/>
        <v>300.80234666666729</v>
      </c>
      <c r="I66" s="34">
        <f t="shared" si="32"/>
        <v>446.24793369369399</v>
      </c>
      <c r="J66" s="34">
        <f t="shared" si="32"/>
        <v>591.69352072072161</v>
      </c>
      <c r="K66" s="34">
        <f t="shared" si="32"/>
        <v>737.13910774774922</v>
      </c>
      <c r="L66" s="34">
        <f t="shared" si="32"/>
        <v>882.58469477477593</v>
      </c>
      <c r="M66" s="34">
        <f t="shared" si="32"/>
        <v>1028.0302818018026</v>
      </c>
      <c r="N66" s="34">
        <f t="shared" si="32"/>
        <v>1173.4758688288302</v>
      </c>
      <c r="O66" s="34">
        <f>O$31+O$44</f>
        <v>59608.254789189217</v>
      </c>
    </row>
    <row r="67" spans="4:40" x14ac:dyDescent="0.35">
      <c r="D67" s="3" t="s">
        <v>93</v>
      </c>
      <c r="E67" s="34">
        <f t="shared" si="31"/>
        <v>-20770.8</v>
      </c>
      <c r="F67" s="34">
        <f t="shared" si="32"/>
        <v>9.9111726126129724</v>
      </c>
      <c r="G67" s="34">
        <f t="shared" si="32"/>
        <v>155.35675963963877</v>
      </c>
      <c r="H67" s="34">
        <f t="shared" si="32"/>
        <v>300.80234666666729</v>
      </c>
      <c r="I67" s="34">
        <f t="shared" si="32"/>
        <v>446.24793369369399</v>
      </c>
      <c r="J67" s="34">
        <f t="shared" si="32"/>
        <v>591.69352072072161</v>
      </c>
      <c r="K67" s="34">
        <f t="shared" si="32"/>
        <v>737.13910774774922</v>
      </c>
      <c r="L67" s="34">
        <f t="shared" si="32"/>
        <v>882.58469477477593</v>
      </c>
      <c r="M67" s="34">
        <f t="shared" si="32"/>
        <v>1028.0302818018026</v>
      </c>
      <c r="N67" s="34">
        <f t="shared" si="32"/>
        <v>1173.4758688288302</v>
      </c>
      <c r="O67" s="34">
        <f t="shared" si="32"/>
        <v>1318.9214558558569</v>
      </c>
      <c r="P67" s="34">
        <f>P$31+P$44</f>
        <v>64776.920376216236</v>
      </c>
    </row>
    <row r="69" spans="4:40" x14ac:dyDescent="0.35">
      <c r="E69" s="3" t="s">
        <v>94</v>
      </c>
      <c r="F69" s="3">
        <f>E52*B15/1000</f>
        <v>425.6</v>
      </c>
      <c r="G69" s="13">
        <f t="shared" ref="G69:Q69" si="33">F43*$E$52</f>
        <v>536.85333333333335</v>
      </c>
      <c r="H69" s="13">
        <f t="shared" si="33"/>
        <v>513.70666666666671</v>
      </c>
      <c r="I69" s="13">
        <f t="shared" si="33"/>
        <v>490.56000000000006</v>
      </c>
      <c r="J69" s="13">
        <f t="shared" si="33"/>
        <v>467.41333333333341</v>
      </c>
      <c r="K69" s="13">
        <f t="shared" si="33"/>
        <v>444.26666666666671</v>
      </c>
      <c r="L69" s="13">
        <f t="shared" si="33"/>
        <v>421.12000000000006</v>
      </c>
      <c r="M69" s="13">
        <f t="shared" si="33"/>
        <v>397.97333333333341</v>
      </c>
      <c r="N69" s="13">
        <f t="shared" si="33"/>
        <v>374.82666666666671</v>
      </c>
      <c r="O69" s="13">
        <f t="shared" si="33"/>
        <v>351.68000000000006</v>
      </c>
      <c r="P69" s="13">
        <f t="shared" si="33"/>
        <v>328.53333333333336</v>
      </c>
      <c r="Q69" s="13">
        <f t="shared" si="33"/>
        <v>305.38666666666666</v>
      </c>
    </row>
    <row r="74" spans="4:40" x14ac:dyDescent="0.35">
      <c r="D74" s="3" t="s">
        <v>49</v>
      </c>
      <c r="E74" s="8" t="s">
        <v>50</v>
      </c>
      <c r="F74" s="16">
        <f>IF($B$14="元利均等返済",IF(F$3&lt;=$B$16,$B$18/1000,0),F75+F76)</f>
        <v>3654.333333333333</v>
      </c>
      <c r="G74" s="16">
        <f>IF($B$14="元利均等返済",IF(G$3&lt;=$B$16,$B$18/1000,0),G75+G76)</f>
        <v>3616.3333333333335</v>
      </c>
      <c r="H74" s="16">
        <f t="shared" ref="H74:AN74" si="34">IF($B$14="元利均等返済",IF(H$3&lt;=$B$16,$B$18/1000,0),H75+H76)</f>
        <v>3578.3333333333335</v>
      </c>
      <c r="I74" s="16">
        <f t="shared" si="34"/>
        <v>3540.3333333333335</v>
      </c>
      <c r="J74" s="16">
        <f t="shared" si="34"/>
        <v>3502.3333333333339</v>
      </c>
      <c r="K74" s="16">
        <f t="shared" si="34"/>
        <v>3464.3333333333339</v>
      </c>
      <c r="L74" s="16">
        <f t="shared" si="34"/>
        <v>3426.3333333333339</v>
      </c>
      <c r="M74" s="16">
        <f t="shared" si="34"/>
        <v>3388.3333333333339</v>
      </c>
      <c r="N74" s="16">
        <f t="shared" si="34"/>
        <v>3350.3333333333335</v>
      </c>
      <c r="O74" s="16">
        <f t="shared" si="34"/>
        <v>3312.3333333333335</v>
      </c>
      <c r="P74" s="16">
        <f t="shared" si="34"/>
        <v>3274.3333333333335</v>
      </c>
      <c r="Q74" s="16">
        <f t="shared" si="34"/>
        <v>3236.3333333333335</v>
      </c>
      <c r="R74" s="16">
        <f t="shared" si="34"/>
        <v>3198.3333333333335</v>
      </c>
      <c r="S74" s="16">
        <f t="shared" si="34"/>
        <v>3160.3333333333335</v>
      </c>
      <c r="T74" s="16">
        <f t="shared" si="34"/>
        <v>3122.3333333333335</v>
      </c>
      <c r="U74" s="16">
        <f t="shared" si="34"/>
        <v>3084.3333333333335</v>
      </c>
      <c r="V74" s="16">
        <f t="shared" si="34"/>
        <v>3046.3333333333335</v>
      </c>
      <c r="W74" s="16">
        <f t="shared" si="34"/>
        <v>3008.333333333333</v>
      </c>
      <c r="X74" s="16">
        <f t="shared" si="34"/>
        <v>2970.3333333333335</v>
      </c>
      <c r="Y74" s="16">
        <f t="shared" si="34"/>
        <v>2932.3333333333335</v>
      </c>
      <c r="Z74" s="16">
        <f t="shared" si="34"/>
        <v>2894.3333333333335</v>
      </c>
      <c r="AA74" s="16">
        <f t="shared" si="34"/>
        <v>2856.3333333333335</v>
      </c>
      <c r="AB74" s="16">
        <f t="shared" si="34"/>
        <v>2818.3333333333335</v>
      </c>
      <c r="AC74" s="16">
        <f t="shared" si="34"/>
        <v>2780.3333333333335</v>
      </c>
      <c r="AD74" s="16">
        <f t="shared" si="34"/>
        <v>2742.3333333333335</v>
      </c>
      <c r="AE74" s="16">
        <f t="shared" si="34"/>
        <v>2704.3333333333335</v>
      </c>
      <c r="AF74" s="16">
        <f t="shared" si="34"/>
        <v>2666.3333333333335</v>
      </c>
      <c r="AG74" s="16">
        <f t="shared" si="34"/>
        <v>2628.3333333333335</v>
      </c>
      <c r="AH74" s="16">
        <f t="shared" si="34"/>
        <v>2590.3333333333335</v>
      </c>
      <c r="AI74" s="16">
        <f t="shared" si="34"/>
        <v>2552.3333333333335</v>
      </c>
      <c r="AJ74" s="16">
        <f t="shared" si="34"/>
        <v>-1.2278178473934532E-13</v>
      </c>
      <c r="AK74" s="16">
        <f t="shared" si="34"/>
        <v>-1.2278178473934532E-13</v>
      </c>
      <c r="AL74" s="16">
        <f t="shared" si="34"/>
        <v>-1.2278178473934532E-13</v>
      </c>
      <c r="AM74" s="16">
        <f t="shared" si="34"/>
        <v>-1.2278178473934532E-13</v>
      </c>
      <c r="AN74" s="16">
        <f t="shared" si="34"/>
        <v>-1.2278178473934532E-13</v>
      </c>
    </row>
    <row r="75" spans="4:40" x14ac:dyDescent="0.35">
      <c r="D75" s="36">
        <f>SUM(F75:AN75)</f>
        <v>17100</v>
      </c>
      <c r="E75" s="65" t="s">
        <v>52</v>
      </c>
      <c r="F75" s="66">
        <f>IF($B$14="元利均等返済",IF(F74=0,0,-IPMT($B$17/12,F$3*12-5,$B$16*12,$B$15,0)*12/1000),($B$15/1000-F76/2)*$B$17)</f>
        <v>1120.9999999999998</v>
      </c>
      <c r="G75" s="66">
        <f>IF($B$14="元利均等返済",IF(G74=0,0,-IPMT($B$17/12,G$3*12-5,$B$16*12,$B$15,0)*12/1000),(F77-G76/2)*$B$17)</f>
        <v>1083</v>
      </c>
      <c r="H75" s="66">
        <f t="shared" ref="H75:AN75" si="35">IF($B$14="元利均等返済",IF(H74=0,0,-IPMT($B$17/12,H$3*12-5,$B$16*12,$B$15,0)*12/1000),(G77-H76/2)*$B$17)</f>
        <v>1045</v>
      </c>
      <c r="I75" s="66">
        <f t="shared" si="35"/>
        <v>1007.0000000000001</v>
      </c>
      <c r="J75" s="66">
        <f t="shared" si="35"/>
        <v>969.00000000000034</v>
      </c>
      <c r="K75" s="66">
        <f t="shared" si="35"/>
        <v>931.00000000000023</v>
      </c>
      <c r="L75" s="66">
        <f t="shared" si="35"/>
        <v>893.00000000000023</v>
      </c>
      <c r="M75" s="66">
        <f t="shared" si="35"/>
        <v>855.00000000000023</v>
      </c>
      <c r="N75" s="66">
        <f t="shared" si="35"/>
        <v>817.00000000000011</v>
      </c>
      <c r="O75" s="66">
        <f t="shared" si="35"/>
        <v>779.00000000000011</v>
      </c>
      <c r="P75" s="66">
        <f t="shared" si="35"/>
        <v>741.00000000000011</v>
      </c>
      <c r="Q75" s="66">
        <f t="shared" si="35"/>
        <v>703</v>
      </c>
      <c r="R75" s="66">
        <f t="shared" si="35"/>
        <v>665</v>
      </c>
      <c r="S75" s="66">
        <f t="shared" si="35"/>
        <v>627</v>
      </c>
      <c r="T75" s="66">
        <f t="shared" si="35"/>
        <v>588.99999999999989</v>
      </c>
      <c r="U75" s="66">
        <f t="shared" si="35"/>
        <v>550.99999999999989</v>
      </c>
      <c r="V75" s="66">
        <f t="shared" si="35"/>
        <v>512.99999999999989</v>
      </c>
      <c r="W75" s="66">
        <f t="shared" si="35"/>
        <v>474.99999999999977</v>
      </c>
      <c r="X75" s="66">
        <f t="shared" si="35"/>
        <v>436.99999999999983</v>
      </c>
      <c r="Y75" s="66">
        <f t="shared" si="35"/>
        <v>398.99999999999983</v>
      </c>
      <c r="Z75" s="66">
        <f t="shared" si="35"/>
        <v>360.99999999999983</v>
      </c>
      <c r="AA75" s="66">
        <f t="shared" si="35"/>
        <v>322.99999999999989</v>
      </c>
      <c r="AB75" s="66">
        <f t="shared" si="35"/>
        <v>284.99999999999989</v>
      </c>
      <c r="AC75" s="66">
        <f t="shared" si="35"/>
        <v>246.99999999999989</v>
      </c>
      <c r="AD75" s="66">
        <f t="shared" si="35"/>
        <v>208.99999999999991</v>
      </c>
      <c r="AE75" s="66">
        <f t="shared" si="35"/>
        <v>170.99999999999991</v>
      </c>
      <c r="AF75" s="66">
        <f t="shared" si="35"/>
        <v>132.99999999999991</v>
      </c>
      <c r="AG75" s="66">
        <f t="shared" si="35"/>
        <v>94.999999999999886</v>
      </c>
      <c r="AH75" s="66">
        <f t="shared" si="35"/>
        <v>56.999999999999872</v>
      </c>
      <c r="AI75" s="66">
        <f t="shared" si="35"/>
        <v>18.999999999999879</v>
      </c>
      <c r="AJ75" s="66">
        <f t="shared" si="35"/>
        <v>-1.2278178473934532E-13</v>
      </c>
      <c r="AK75" s="66">
        <f t="shared" si="35"/>
        <v>-1.2278178473934532E-13</v>
      </c>
      <c r="AL75" s="66">
        <f t="shared" si="35"/>
        <v>-1.2278178473934532E-13</v>
      </c>
      <c r="AM75" s="66">
        <f t="shared" si="35"/>
        <v>-1.2278178473934532E-13</v>
      </c>
      <c r="AN75" s="66">
        <f t="shared" si="35"/>
        <v>-1.2278178473934532E-13</v>
      </c>
    </row>
    <row r="76" spans="4:40" x14ac:dyDescent="0.35">
      <c r="D76" s="36">
        <f>SUM(F76:AN76)</f>
        <v>76000</v>
      </c>
      <c r="E76" s="65" t="s">
        <v>55</v>
      </c>
      <c r="F76" s="66">
        <f>IF($B$14="元利均等返済",F74-F75,IF(F$3&lt;=$B$16,$B$15/$B$16/1000,0))</f>
        <v>2533.3333333333335</v>
      </c>
      <c r="G76" s="66">
        <f>IF($B$14="元利均等返済",G74-G75,IF(G$3&lt;=$B$16,$B$15/$B$16/1000,0))</f>
        <v>2533.3333333333335</v>
      </c>
      <c r="H76" s="66">
        <f t="shared" ref="H76:AN76" si="36">IF($B$14="元利均等返済",H74-H75,IF(H$3&lt;=$B$16,$B$15/$B$16/1000,0))</f>
        <v>2533.3333333333335</v>
      </c>
      <c r="I76" s="66">
        <f t="shared" si="36"/>
        <v>2533.3333333333335</v>
      </c>
      <c r="J76" s="66">
        <f t="shared" si="36"/>
        <v>2533.3333333333335</v>
      </c>
      <c r="K76" s="66">
        <f t="shared" si="36"/>
        <v>2533.3333333333335</v>
      </c>
      <c r="L76" s="66">
        <f t="shared" si="36"/>
        <v>2533.3333333333335</v>
      </c>
      <c r="M76" s="66">
        <f t="shared" si="36"/>
        <v>2533.3333333333335</v>
      </c>
      <c r="N76" s="66">
        <f t="shared" si="36"/>
        <v>2533.3333333333335</v>
      </c>
      <c r="O76" s="66">
        <f t="shared" si="36"/>
        <v>2533.3333333333335</v>
      </c>
      <c r="P76" s="66">
        <f t="shared" si="36"/>
        <v>2533.3333333333335</v>
      </c>
      <c r="Q76" s="66">
        <f t="shared" si="36"/>
        <v>2533.3333333333335</v>
      </c>
      <c r="R76" s="66">
        <f t="shared" si="36"/>
        <v>2533.3333333333335</v>
      </c>
      <c r="S76" s="66">
        <f t="shared" si="36"/>
        <v>2533.3333333333335</v>
      </c>
      <c r="T76" s="66">
        <f t="shared" si="36"/>
        <v>2533.3333333333335</v>
      </c>
      <c r="U76" s="66">
        <f t="shared" si="36"/>
        <v>2533.3333333333335</v>
      </c>
      <c r="V76" s="66">
        <f t="shared" si="36"/>
        <v>2533.3333333333335</v>
      </c>
      <c r="W76" s="66">
        <f t="shared" si="36"/>
        <v>2533.3333333333335</v>
      </c>
      <c r="X76" s="66">
        <f t="shared" si="36"/>
        <v>2533.3333333333335</v>
      </c>
      <c r="Y76" s="66">
        <f t="shared" si="36"/>
        <v>2533.3333333333335</v>
      </c>
      <c r="Z76" s="66">
        <f t="shared" si="36"/>
        <v>2533.3333333333335</v>
      </c>
      <c r="AA76" s="66">
        <f t="shared" si="36"/>
        <v>2533.3333333333335</v>
      </c>
      <c r="AB76" s="66">
        <f t="shared" si="36"/>
        <v>2533.3333333333335</v>
      </c>
      <c r="AC76" s="66">
        <f t="shared" si="36"/>
        <v>2533.3333333333335</v>
      </c>
      <c r="AD76" s="66">
        <f t="shared" si="36"/>
        <v>2533.3333333333335</v>
      </c>
      <c r="AE76" s="66">
        <f t="shared" si="36"/>
        <v>2533.3333333333335</v>
      </c>
      <c r="AF76" s="66">
        <f t="shared" si="36"/>
        <v>2533.3333333333335</v>
      </c>
      <c r="AG76" s="66">
        <f t="shared" si="36"/>
        <v>2533.3333333333335</v>
      </c>
      <c r="AH76" s="66">
        <f t="shared" si="36"/>
        <v>2533.3333333333335</v>
      </c>
      <c r="AI76" s="66">
        <f t="shared" si="36"/>
        <v>2533.3333333333335</v>
      </c>
      <c r="AJ76" s="66">
        <f t="shared" si="36"/>
        <v>0</v>
      </c>
      <c r="AK76" s="66">
        <f t="shared" si="36"/>
        <v>0</v>
      </c>
      <c r="AL76" s="66">
        <f t="shared" si="36"/>
        <v>0</v>
      </c>
      <c r="AM76" s="66">
        <f t="shared" si="36"/>
        <v>0</v>
      </c>
      <c r="AN76" s="66">
        <f t="shared" si="36"/>
        <v>0</v>
      </c>
    </row>
    <row r="77" spans="4:40" x14ac:dyDescent="0.35">
      <c r="E77" s="44" t="s">
        <v>57</v>
      </c>
      <c r="F77" s="16">
        <f>IF($B$14="元利均等返済",IF($B$16&lt;=F$3,0,IPMT($B$17/12,1+F$3*12,$B$16*12,-$B$15)/($B$17/12)/1000),$B$15/1000-F76)</f>
        <v>73466.666666666672</v>
      </c>
      <c r="G77" s="16">
        <f>IF($B$14="元利均等返済",IF($B$16&lt;=G$3,0,IPMT($B$17/12,1+G$3*12,$B$16*12,-$B$15)/($B$17/12)/1000),F77-G76)</f>
        <v>70933.333333333343</v>
      </c>
      <c r="H77" s="16">
        <f t="shared" ref="H77:AN77" si="37">IF($B$14="元利均等返済",IF($B$16&lt;=H$3,0,IPMT($B$17/12,1+H$3*12,$B$16*12,-$B$15)/($B$17/12)/1000),G77-H76)</f>
        <v>68400.000000000015</v>
      </c>
      <c r="I77" s="16">
        <f t="shared" si="37"/>
        <v>65866.666666666686</v>
      </c>
      <c r="J77" s="16">
        <f t="shared" si="37"/>
        <v>63333.33333333335</v>
      </c>
      <c r="K77" s="16">
        <f t="shared" si="37"/>
        <v>60800.000000000015</v>
      </c>
      <c r="L77" s="16">
        <f t="shared" si="37"/>
        <v>58266.666666666679</v>
      </c>
      <c r="M77" s="16">
        <f t="shared" si="37"/>
        <v>55733.333333333343</v>
      </c>
      <c r="N77" s="16">
        <f t="shared" si="37"/>
        <v>53200.000000000007</v>
      </c>
      <c r="O77" s="16">
        <f t="shared" si="37"/>
        <v>50666.666666666672</v>
      </c>
      <c r="P77" s="16">
        <f t="shared" si="37"/>
        <v>48133.333333333336</v>
      </c>
      <c r="Q77" s="16">
        <f t="shared" si="37"/>
        <v>45600</v>
      </c>
      <c r="R77" s="16">
        <f t="shared" si="37"/>
        <v>43066.666666666664</v>
      </c>
      <c r="S77" s="16">
        <f t="shared" si="37"/>
        <v>40533.333333333328</v>
      </c>
      <c r="T77" s="16">
        <f t="shared" si="37"/>
        <v>37999.999999999993</v>
      </c>
      <c r="U77" s="16">
        <f t="shared" si="37"/>
        <v>35466.666666666657</v>
      </c>
      <c r="V77" s="16">
        <f t="shared" si="37"/>
        <v>32933.333333333321</v>
      </c>
      <c r="W77" s="16">
        <f t="shared" si="37"/>
        <v>30399.999999999989</v>
      </c>
      <c r="X77" s="16">
        <f t="shared" si="37"/>
        <v>27866.666666666657</v>
      </c>
      <c r="Y77" s="16">
        <f t="shared" si="37"/>
        <v>25333.333333333325</v>
      </c>
      <c r="Z77" s="16">
        <f t="shared" si="37"/>
        <v>22799.999999999993</v>
      </c>
      <c r="AA77" s="16">
        <f t="shared" si="37"/>
        <v>20266.666666666661</v>
      </c>
      <c r="AB77" s="16">
        <f t="shared" si="37"/>
        <v>17733.333333333328</v>
      </c>
      <c r="AC77" s="16">
        <f t="shared" si="37"/>
        <v>15199.999999999995</v>
      </c>
      <c r="AD77" s="16">
        <f t="shared" si="37"/>
        <v>12666.666666666661</v>
      </c>
      <c r="AE77" s="16">
        <f t="shared" si="37"/>
        <v>10133.333333333327</v>
      </c>
      <c r="AF77" s="16">
        <f t="shared" si="37"/>
        <v>7599.9999999999927</v>
      </c>
      <c r="AG77" s="16">
        <f t="shared" si="37"/>
        <v>5066.6666666666588</v>
      </c>
      <c r="AH77" s="16">
        <f t="shared" si="37"/>
        <v>2533.3333333333253</v>
      </c>
      <c r="AI77" s="16">
        <f t="shared" si="37"/>
        <v>-8.1854523159563541E-12</v>
      </c>
      <c r="AJ77" s="16">
        <f t="shared" si="37"/>
        <v>-8.1854523159563541E-12</v>
      </c>
      <c r="AK77" s="16">
        <f t="shared" si="37"/>
        <v>-8.1854523159563541E-12</v>
      </c>
      <c r="AL77" s="16">
        <f t="shared" si="37"/>
        <v>-8.1854523159563541E-12</v>
      </c>
      <c r="AM77" s="16">
        <f t="shared" si="37"/>
        <v>-8.1854523159563541E-12</v>
      </c>
      <c r="AN77" s="16">
        <f t="shared" si="37"/>
        <v>-8.1854523159563541E-12</v>
      </c>
    </row>
    <row r="79" spans="4:40" x14ac:dyDescent="0.35">
      <c r="D79" s="3" t="s">
        <v>49</v>
      </c>
      <c r="E79" s="8" t="s">
        <v>50</v>
      </c>
      <c r="F79" s="16">
        <f>IF($B$19="元利均等返済",IF(F$3&lt;=$B$21,$B$23/1000,0),F80+F81)</f>
        <v>1948</v>
      </c>
      <c r="G79" s="16">
        <f>IF($B$19="元利均等返済",IF(G$3&lt;=$B$21,$B$23/1000,0),G80+G81)</f>
        <v>1924</v>
      </c>
      <c r="H79" s="16">
        <f t="shared" ref="H79:AN79" si="38">IF($B$19="元利均等返済",IF(H$3&lt;=$B$21,$B$23/1000,0),H80+H81)</f>
        <v>1900</v>
      </c>
      <c r="I79" s="16">
        <f t="shared" si="38"/>
        <v>1876</v>
      </c>
      <c r="J79" s="16">
        <f t="shared" si="38"/>
        <v>1852</v>
      </c>
      <c r="K79" s="16">
        <f t="shared" si="38"/>
        <v>1828</v>
      </c>
      <c r="L79" s="16">
        <f t="shared" si="38"/>
        <v>1804</v>
      </c>
      <c r="M79" s="16">
        <f t="shared" si="38"/>
        <v>1780</v>
      </c>
      <c r="N79" s="16">
        <f t="shared" si="38"/>
        <v>1756</v>
      </c>
      <c r="O79" s="16">
        <f t="shared" si="38"/>
        <v>1732</v>
      </c>
      <c r="P79" s="16">
        <f t="shared" si="38"/>
        <v>1708</v>
      </c>
      <c r="Q79" s="16">
        <f t="shared" si="38"/>
        <v>1684</v>
      </c>
      <c r="R79" s="16">
        <f t="shared" si="38"/>
        <v>1660</v>
      </c>
      <c r="S79" s="16">
        <f t="shared" si="38"/>
        <v>1636</v>
      </c>
      <c r="T79" s="16">
        <f t="shared" si="38"/>
        <v>1612</v>
      </c>
      <c r="U79" s="16">
        <f t="shared" si="38"/>
        <v>0</v>
      </c>
      <c r="V79" s="16">
        <f t="shared" si="38"/>
        <v>0</v>
      </c>
      <c r="W79" s="16">
        <f t="shared" si="38"/>
        <v>0</v>
      </c>
      <c r="X79" s="16">
        <f t="shared" si="38"/>
        <v>0</v>
      </c>
      <c r="Y79" s="16">
        <f t="shared" si="38"/>
        <v>0</v>
      </c>
      <c r="Z79" s="16">
        <f t="shared" si="38"/>
        <v>0</v>
      </c>
      <c r="AA79" s="16">
        <f t="shared" si="38"/>
        <v>0</v>
      </c>
      <c r="AB79" s="16">
        <f t="shared" si="38"/>
        <v>0</v>
      </c>
      <c r="AC79" s="16">
        <f t="shared" si="38"/>
        <v>0</v>
      </c>
      <c r="AD79" s="16">
        <f t="shared" si="38"/>
        <v>0</v>
      </c>
      <c r="AE79" s="16">
        <f t="shared" si="38"/>
        <v>0</v>
      </c>
      <c r="AF79" s="16">
        <f t="shared" si="38"/>
        <v>0</v>
      </c>
      <c r="AG79" s="16">
        <f t="shared" si="38"/>
        <v>0</v>
      </c>
      <c r="AH79" s="16">
        <f t="shared" si="38"/>
        <v>0</v>
      </c>
      <c r="AI79" s="16">
        <f t="shared" si="38"/>
        <v>0</v>
      </c>
      <c r="AJ79" s="16">
        <f t="shared" si="38"/>
        <v>0</v>
      </c>
      <c r="AK79" s="16">
        <f t="shared" si="38"/>
        <v>0</v>
      </c>
      <c r="AL79" s="16">
        <f t="shared" si="38"/>
        <v>0</v>
      </c>
      <c r="AM79" s="16">
        <f t="shared" si="38"/>
        <v>0</v>
      </c>
      <c r="AN79" s="16">
        <f t="shared" si="38"/>
        <v>0</v>
      </c>
    </row>
    <row r="80" spans="4:40" x14ac:dyDescent="0.35">
      <c r="D80" s="36">
        <f>SUM(F80:AN80)</f>
        <v>2700</v>
      </c>
      <c r="E80" s="65" t="s">
        <v>52</v>
      </c>
      <c r="F80" s="66">
        <f>IF($B$19="元利均等返済",IF(F79=0,0,-IPMT($B$22/12,F$3*12-5,$B$21*12,$B$20,0)*12/1000),($B$20/1000-F81/2)*$B$22)</f>
        <v>348</v>
      </c>
      <c r="G80" s="66">
        <f>IF($B$19="元利均等返済",IF(G79=0,0,-IPMT($B$22/12,G$3*12-5,$B$21*12,$B$20,0)*12/1000),(F82-G81/2)*$B$22)</f>
        <v>324</v>
      </c>
      <c r="H80" s="66">
        <f t="shared" ref="H80:AN80" si="39">IF($B$19="元利均等返済",IF(H79=0,0,-IPMT($B$22/12,H$3*12-5,$B$21*12,$B$20,0)*12/1000),(G82-H81/2)*$B$22)</f>
        <v>300</v>
      </c>
      <c r="I80" s="66">
        <f t="shared" si="39"/>
        <v>276</v>
      </c>
      <c r="J80" s="66">
        <f t="shared" si="39"/>
        <v>252</v>
      </c>
      <c r="K80" s="66">
        <f t="shared" si="39"/>
        <v>228</v>
      </c>
      <c r="L80" s="66">
        <f t="shared" si="39"/>
        <v>204</v>
      </c>
      <c r="M80" s="66">
        <f t="shared" si="39"/>
        <v>180</v>
      </c>
      <c r="N80" s="66">
        <f t="shared" si="39"/>
        <v>156</v>
      </c>
      <c r="O80" s="66">
        <f t="shared" si="39"/>
        <v>132</v>
      </c>
      <c r="P80" s="66">
        <f t="shared" si="39"/>
        <v>108</v>
      </c>
      <c r="Q80" s="66">
        <f t="shared" si="39"/>
        <v>84</v>
      </c>
      <c r="R80" s="66">
        <f t="shared" si="39"/>
        <v>60</v>
      </c>
      <c r="S80" s="66">
        <f t="shared" si="39"/>
        <v>36</v>
      </c>
      <c r="T80" s="66">
        <f t="shared" si="39"/>
        <v>12</v>
      </c>
      <c r="U80" s="66">
        <f t="shared" si="39"/>
        <v>0</v>
      </c>
      <c r="V80" s="66">
        <f t="shared" si="39"/>
        <v>0</v>
      </c>
      <c r="W80" s="66">
        <f t="shared" si="39"/>
        <v>0</v>
      </c>
      <c r="X80" s="66">
        <f t="shared" si="39"/>
        <v>0</v>
      </c>
      <c r="Y80" s="66">
        <f t="shared" si="39"/>
        <v>0</v>
      </c>
      <c r="Z80" s="66">
        <f t="shared" si="39"/>
        <v>0</v>
      </c>
      <c r="AA80" s="66">
        <f t="shared" si="39"/>
        <v>0</v>
      </c>
      <c r="AB80" s="66">
        <f t="shared" si="39"/>
        <v>0</v>
      </c>
      <c r="AC80" s="66">
        <f t="shared" si="39"/>
        <v>0</v>
      </c>
      <c r="AD80" s="66">
        <f t="shared" si="39"/>
        <v>0</v>
      </c>
      <c r="AE80" s="66">
        <f t="shared" si="39"/>
        <v>0</v>
      </c>
      <c r="AF80" s="66">
        <f t="shared" si="39"/>
        <v>0</v>
      </c>
      <c r="AG80" s="66">
        <f t="shared" si="39"/>
        <v>0</v>
      </c>
      <c r="AH80" s="66">
        <f t="shared" si="39"/>
        <v>0</v>
      </c>
      <c r="AI80" s="66">
        <f t="shared" si="39"/>
        <v>0</v>
      </c>
      <c r="AJ80" s="66">
        <f t="shared" si="39"/>
        <v>0</v>
      </c>
      <c r="AK80" s="66">
        <f t="shared" si="39"/>
        <v>0</v>
      </c>
      <c r="AL80" s="66">
        <f t="shared" si="39"/>
        <v>0</v>
      </c>
      <c r="AM80" s="66">
        <f t="shared" si="39"/>
        <v>0</v>
      </c>
      <c r="AN80" s="66">
        <f t="shared" si="39"/>
        <v>0</v>
      </c>
    </row>
    <row r="81" spans="4:40" x14ac:dyDescent="0.35">
      <c r="D81" s="36">
        <f>SUM(F81:AN81)</f>
        <v>24000</v>
      </c>
      <c r="E81" s="65" t="s">
        <v>55</v>
      </c>
      <c r="F81" s="66">
        <f>IF($B$19="元利均等返済",F79-F80,IF(F$3&lt;=$B$21,$B$20/$B$21/1000,0))</f>
        <v>1600</v>
      </c>
      <c r="G81" s="66">
        <f>IF($B$19="元利均等返済",G79-G80,IF(G$3&lt;=$B$21,$B$20/$B$21/1000,0))</f>
        <v>1600</v>
      </c>
      <c r="H81" s="66">
        <f t="shared" ref="H81:AN81" si="40">IF($B$19="元利均等返済",H79-H80,IF(H$3&lt;=$B$21,$B$20/$B$21/1000,0))</f>
        <v>1600</v>
      </c>
      <c r="I81" s="66">
        <f t="shared" si="40"/>
        <v>1600</v>
      </c>
      <c r="J81" s="66">
        <f t="shared" si="40"/>
        <v>1600</v>
      </c>
      <c r="K81" s="66">
        <f t="shared" si="40"/>
        <v>1600</v>
      </c>
      <c r="L81" s="66">
        <f t="shared" si="40"/>
        <v>1600</v>
      </c>
      <c r="M81" s="66">
        <f t="shared" si="40"/>
        <v>1600</v>
      </c>
      <c r="N81" s="66">
        <f t="shared" si="40"/>
        <v>1600</v>
      </c>
      <c r="O81" s="66">
        <f t="shared" si="40"/>
        <v>1600</v>
      </c>
      <c r="P81" s="66">
        <f t="shared" si="40"/>
        <v>1600</v>
      </c>
      <c r="Q81" s="66">
        <f t="shared" si="40"/>
        <v>1600</v>
      </c>
      <c r="R81" s="66">
        <f t="shared" si="40"/>
        <v>1600</v>
      </c>
      <c r="S81" s="66">
        <f t="shared" si="40"/>
        <v>1600</v>
      </c>
      <c r="T81" s="66">
        <f t="shared" si="40"/>
        <v>1600</v>
      </c>
      <c r="U81" s="66">
        <f t="shared" si="40"/>
        <v>0</v>
      </c>
      <c r="V81" s="66">
        <f t="shared" si="40"/>
        <v>0</v>
      </c>
      <c r="W81" s="66">
        <f t="shared" si="40"/>
        <v>0</v>
      </c>
      <c r="X81" s="66">
        <f t="shared" si="40"/>
        <v>0</v>
      </c>
      <c r="Y81" s="66">
        <f t="shared" si="40"/>
        <v>0</v>
      </c>
      <c r="Z81" s="66">
        <f t="shared" si="40"/>
        <v>0</v>
      </c>
      <c r="AA81" s="66">
        <f t="shared" si="40"/>
        <v>0</v>
      </c>
      <c r="AB81" s="66">
        <f t="shared" si="40"/>
        <v>0</v>
      </c>
      <c r="AC81" s="66">
        <f t="shared" si="40"/>
        <v>0</v>
      </c>
      <c r="AD81" s="66">
        <f t="shared" si="40"/>
        <v>0</v>
      </c>
      <c r="AE81" s="66">
        <f t="shared" si="40"/>
        <v>0</v>
      </c>
      <c r="AF81" s="66">
        <f t="shared" si="40"/>
        <v>0</v>
      </c>
      <c r="AG81" s="66">
        <f t="shared" si="40"/>
        <v>0</v>
      </c>
      <c r="AH81" s="66">
        <f t="shared" si="40"/>
        <v>0</v>
      </c>
      <c r="AI81" s="66">
        <f t="shared" si="40"/>
        <v>0</v>
      </c>
      <c r="AJ81" s="66">
        <f t="shared" si="40"/>
        <v>0</v>
      </c>
      <c r="AK81" s="66">
        <f t="shared" si="40"/>
        <v>0</v>
      </c>
      <c r="AL81" s="66">
        <f t="shared" si="40"/>
        <v>0</v>
      </c>
      <c r="AM81" s="66">
        <f t="shared" si="40"/>
        <v>0</v>
      </c>
      <c r="AN81" s="66">
        <f t="shared" si="40"/>
        <v>0</v>
      </c>
    </row>
    <row r="82" spans="4:40" x14ac:dyDescent="0.35">
      <c r="E82" s="44" t="s">
        <v>57</v>
      </c>
      <c r="F82" s="16">
        <f>IF($B$19="元利均等返済",IF($B$21&lt;=F$3,0,IPMT($B$22/12,1+F$3*12,$B$21*12,-$B$20)/($B$22/12)/1000),$B$20/1000-F81)</f>
        <v>22400</v>
      </c>
      <c r="G82" s="16">
        <f>IF($B$19="元利均等返済",IF($B$21&lt;=G$3,0,IPMT($B$22/12,1+G$3*12,$B$21*12,-$B$20)/($B$22/12)/1000),F82-G81)</f>
        <v>20800</v>
      </c>
      <c r="H82" s="16">
        <f t="shared" ref="H82:AN82" si="41">IF($B$19="元利均等返済",IF($B$21&lt;=H$3,0,IPMT($B$22/12,1+H$3*12,$B$21*12,-$B$20)/($B$22/12)/1000),G82-H81)</f>
        <v>19200</v>
      </c>
      <c r="I82" s="16">
        <f t="shared" si="41"/>
        <v>17600</v>
      </c>
      <c r="J82" s="16">
        <f t="shared" si="41"/>
        <v>16000</v>
      </c>
      <c r="K82" s="16">
        <f t="shared" si="41"/>
        <v>14400</v>
      </c>
      <c r="L82" s="16">
        <f t="shared" si="41"/>
        <v>12800</v>
      </c>
      <c r="M82" s="16">
        <f t="shared" si="41"/>
        <v>11200</v>
      </c>
      <c r="N82" s="16">
        <f t="shared" si="41"/>
        <v>9600</v>
      </c>
      <c r="O82" s="16">
        <f t="shared" si="41"/>
        <v>8000</v>
      </c>
      <c r="P82" s="16">
        <f t="shared" si="41"/>
        <v>6400</v>
      </c>
      <c r="Q82" s="16">
        <f t="shared" si="41"/>
        <v>4800</v>
      </c>
      <c r="R82" s="16">
        <f t="shared" si="41"/>
        <v>3200</v>
      </c>
      <c r="S82" s="16">
        <f t="shared" si="41"/>
        <v>1600</v>
      </c>
      <c r="T82" s="16">
        <f t="shared" si="41"/>
        <v>0</v>
      </c>
      <c r="U82" s="16">
        <f t="shared" si="41"/>
        <v>0</v>
      </c>
      <c r="V82" s="16">
        <f t="shared" si="41"/>
        <v>0</v>
      </c>
      <c r="W82" s="16">
        <f t="shared" si="41"/>
        <v>0</v>
      </c>
      <c r="X82" s="16">
        <f t="shared" si="41"/>
        <v>0</v>
      </c>
      <c r="Y82" s="16">
        <f t="shared" si="41"/>
        <v>0</v>
      </c>
      <c r="Z82" s="16">
        <f t="shared" si="41"/>
        <v>0</v>
      </c>
      <c r="AA82" s="16">
        <f t="shared" si="41"/>
        <v>0</v>
      </c>
      <c r="AB82" s="16">
        <f t="shared" si="41"/>
        <v>0</v>
      </c>
      <c r="AC82" s="16">
        <f t="shared" si="41"/>
        <v>0</v>
      </c>
      <c r="AD82" s="16">
        <f t="shared" si="41"/>
        <v>0</v>
      </c>
      <c r="AE82" s="16">
        <f t="shared" si="41"/>
        <v>0</v>
      </c>
      <c r="AF82" s="16">
        <f t="shared" si="41"/>
        <v>0</v>
      </c>
      <c r="AG82" s="16">
        <f t="shared" si="41"/>
        <v>0</v>
      </c>
      <c r="AH82" s="16">
        <f t="shared" si="41"/>
        <v>0</v>
      </c>
      <c r="AI82" s="16">
        <f t="shared" si="41"/>
        <v>0</v>
      </c>
      <c r="AJ82" s="16">
        <f t="shared" si="41"/>
        <v>0</v>
      </c>
      <c r="AK82" s="16">
        <f t="shared" si="41"/>
        <v>0</v>
      </c>
      <c r="AL82" s="16">
        <f t="shared" si="41"/>
        <v>0</v>
      </c>
      <c r="AM82" s="16">
        <f t="shared" si="41"/>
        <v>0</v>
      </c>
      <c r="AN82" s="16">
        <f t="shared" si="41"/>
        <v>0</v>
      </c>
    </row>
  </sheetData>
  <sheetProtection algorithmName="SHA-512" hashValue="oyi5w/v2sAC2HqanLECBGryPGEosNSOLnBrlfwChK6CTY/0mdYox5FCc3afS2d9w2eclXXC2vFmyQuIJ9jPs6g==" saltValue="mdu137E3MUP2fddVkAg7dA==" spinCount="100000" sheet="1" objects="1" scenarios="1"/>
  <mergeCells count="3">
    <mergeCell ref="D1:E1"/>
    <mergeCell ref="A24:B24"/>
    <mergeCell ref="A36:J36"/>
  </mergeCells>
  <phoneticPr fontId="3"/>
  <dataValidations count="11">
    <dataValidation type="list" allowBlank="1" showInputMessage="1" sqref="E53" xr:uid="{22A39542-10D3-4D41-8581-3B0951FBA4CC}">
      <formula1>"+7%"</formula1>
    </dataValidation>
    <dataValidation type="list" allowBlank="1" showInputMessage="1" sqref="O40" xr:uid="{848B2EA0-2F45-4922-BE75-A304DEB0115A}">
      <formula1>"+$j$40"</formula1>
    </dataValidation>
    <dataValidation type="list" allowBlank="1" showInputMessage="1" sqref="B29" xr:uid="{A033CE4F-DEB3-4DE3-8105-E9664ED09B63}">
      <formula1>"-1%,0%"</formula1>
    </dataValidation>
    <dataValidation type="list" allowBlank="1" showInputMessage="1" sqref="J40" xr:uid="{E200CFF6-0A10-4E5C-86CF-21A38B667AEE}">
      <formula1>"+$F$40"</formula1>
    </dataValidation>
    <dataValidation type="list" allowBlank="1" showInputMessage="1" showErrorMessage="1" sqref="B6" xr:uid="{C40FC1B6-5429-4B41-BC46-1AE590948BB1}">
      <formula1>",RC造,S造,木造"</formula1>
    </dataValidation>
    <dataValidation type="list" allowBlank="1" showInputMessage="1" showErrorMessage="1" sqref="B19 B14" xr:uid="{52021AE9-2172-46B7-8AB7-DFDF140E1AA4}">
      <formula1>"元利均等返済,元金均等返済"</formula1>
    </dataValidation>
    <dataValidation type="list" allowBlank="1" showInputMessage="1" sqref="F40" xr:uid="{0E5577AB-EBA9-41EA-9780-CD441AB8C842}">
      <formula1>"+$B$5/$B$4"</formula1>
    </dataValidation>
    <dataValidation type="list" allowBlank="1" showInputMessage="1" sqref="E49" xr:uid="{3A1A4B2B-CC2A-4175-AFFE-CC711D7D4797}">
      <formula1>"-($B$4-$B$15+$B$4*7%+B15*E52*B16*60%+B15*E51)/1000"</formula1>
    </dataValidation>
    <dataValidation type="list" allowBlank="1" showInputMessage="1" sqref="E51:E52" xr:uid="{20AC9872-57E4-4854-A5B2-97A294F6EE82}">
      <formula1>"0"</formula1>
    </dataValidation>
    <dataValidation type="list" allowBlank="1" showInputMessage="1" sqref="F2" xr:uid="{D6A312A8-C325-4E16-9EF5-893626F41A32}">
      <formula1>"+year(today())"</formula1>
    </dataValidation>
    <dataValidation type="list" allowBlank="1" showInputMessage="1" showErrorMessage="1" sqref="B10" xr:uid="{6D5DEA98-3F23-4D2C-83E9-C4F6349AFFA6}">
      <formula1>"第一種低層住居専用地域,第二種低層住居専用地域,第一種中高層住居専用地域,第二種中高層住居専用地域,第一種住居地域第二種住居地域,準住居地域,田園住居地域,近隣商業地域,商業地域,準工業地域,工業地域,工業専用地域"</formula1>
    </dataValidation>
  </dataValidations>
  <pageMargins left="0.25" right="0.25" top="0.75" bottom="0.75" header="0.3" footer="0.3"/>
  <pageSetup paperSize="9" scale="88" orientation="landscape" verticalDpi="1200"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EB35E-8E87-4308-8101-F1921F421D71}">
  <dimension ref="A1:AN82"/>
  <sheetViews>
    <sheetView view="pageBreakPreview" zoomScale="120" zoomScaleNormal="100" zoomScaleSheetLayoutView="120" workbookViewId="0">
      <selection activeCell="B4" sqref="B4"/>
    </sheetView>
  </sheetViews>
  <sheetFormatPr defaultColWidth="9" defaultRowHeight="16.5" x14ac:dyDescent="0.35"/>
  <cols>
    <col min="1" max="1" width="15.75" style="2" customWidth="1"/>
    <col min="2" max="2" width="16.75" style="2" bestFit="1" customWidth="1"/>
    <col min="3" max="3" width="2.125" style="2" customWidth="1"/>
    <col min="4" max="4" width="9.75" style="3" customWidth="1"/>
    <col min="5" max="5" width="13.375" style="3" customWidth="1"/>
    <col min="6" max="34" width="8.75" style="3" customWidth="1"/>
    <col min="35" max="35" width="8.375" style="3" customWidth="1"/>
    <col min="36" max="36" width="8.75" style="3" customWidth="1"/>
    <col min="37" max="37" width="8.375" style="3" customWidth="1"/>
    <col min="38" max="38" width="8.75" style="3" customWidth="1"/>
    <col min="39" max="39" width="8.375" style="3" customWidth="1"/>
    <col min="40" max="40" width="8.75" style="3" customWidth="1"/>
    <col min="41" max="16384" width="9" style="3"/>
  </cols>
  <sheetData>
    <row r="1" spans="1:40" x14ac:dyDescent="0.35">
      <c r="A1" s="1" t="s">
        <v>0</v>
      </c>
      <c r="D1" s="68" t="str">
        <f>"●"&amp;B2&amp;"　長期賃貸経営計画表"</f>
        <v>●南甲子園ハイツ　長期賃貸経営計画表</v>
      </c>
      <c r="E1" s="68"/>
    </row>
    <row r="2" spans="1:40" x14ac:dyDescent="0.35">
      <c r="A2" s="4" t="s">
        <v>1</v>
      </c>
      <c r="B2" s="5" t="s">
        <v>2</v>
      </c>
      <c r="C2" s="6"/>
      <c r="D2" s="7" t="s">
        <v>3</v>
      </c>
      <c r="E2" s="8" t="s">
        <v>4</v>
      </c>
      <c r="F2" s="9">
        <f ca="1">+YEAR(TODAY())</f>
        <v>2023</v>
      </c>
      <c r="G2" s="10">
        <f ca="1">F2+1</f>
        <v>2024</v>
      </c>
      <c r="H2" s="10">
        <f t="shared" ref="H2:W4" ca="1" si="0">G2+1</f>
        <v>2025</v>
      </c>
      <c r="I2" s="10">
        <f t="shared" ca="1" si="0"/>
        <v>2026</v>
      </c>
      <c r="J2" s="10">
        <f t="shared" ca="1" si="0"/>
        <v>2027</v>
      </c>
      <c r="K2" s="10">
        <f t="shared" ca="1" si="0"/>
        <v>2028</v>
      </c>
      <c r="L2" s="10">
        <f t="shared" ca="1" si="0"/>
        <v>2029</v>
      </c>
      <c r="M2" s="10">
        <f t="shared" ca="1" si="0"/>
        <v>2030</v>
      </c>
      <c r="N2" s="10">
        <f t="shared" ca="1" si="0"/>
        <v>2031</v>
      </c>
      <c r="O2" s="10">
        <f t="shared" ca="1" si="0"/>
        <v>2032</v>
      </c>
      <c r="P2" s="10">
        <f t="shared" ca="1" si="0"/>
        <v>2033</v>
      </c>
      <c r="Q2" s="10">
        <f t="shared" ca="1" si="0"/>
        <v>2034</v>
      </c>
      <c r="R2" s="10">
        <f t="shared" ca="1" si="0"/>
        <v>2035</v>
      </c>
      <c r="S2" s="10">
        <f t="shared" ca="1" si="0"/>
        <v>2036</v>
      </c>
      <c r="T2" s="10">
        <f t="shared" ca="1" si="0"/>
        <v>2037</v>
      </c>
      <c r="U2" s="10">
        <f t="shared" ca="1" si="0"/>
        <v>2038</v>
      </c>
      <c r="V2" s="10">
        <f t="shared" ca="1" si="0"/>
        <v>2039</v>
      </c>
      <c r="W2" s="10">
        <f t="shared" ca="1" si="0"/>
        <v>2040</v>
      </c>
      <c r="X2" s="10">
        <f t="shared" ref="X2:AM4" ca="1" si="1">W2+1</f>
        <v>2041</v>
      </c>
      <c r="Y2" s="10">
        <f t="shared" ca="1" si="1"/>
        <v>2042</v>
      </c>
      <c r="Z2" s="10">
        <f t="shared" ca="1" si="1"/>
        <v>2043</v>
      </c>
      <c r="AA2" s="10">
        <f t="shared" ca="1" si="1"/>
        <v>2044</v>
      </c>
      <c r="AB2" s="10">
        <f t="shared" ca="1" si="1"/>
        <v>2045</v>
      </c>
      <c r="AC2" s="10">
        <f t="shared" ca="1" si="1"/>
        <v>2046</v>
      </c>
      <c r="AD2" s="10">
        <f t="shared" ca="1" si="1"/>
        <v>2047</v>
      </c>
      <c r="AE2" s="10">
        <f t="shared" ca="1" si="1"/>
        <v>2048</v>
      </c>
      <c r="AF2" s="10">
        <f t="shared" ca="1" si="1"/>
        <v>2049</v>
      </c>
      <c r="AG2" s="10">
        <f t="shared" ca="1" si="1"/>
        <v>2050</v>
      </c>
      <c r="AH2" s="10">
        <f t="shared" ca="1" si="1"/>
        <v>2051</v>
      </c>
      <c r="AI2" s="10">
        <f t="shared" ca="1" si="1"/>
        <v>2052</v>
      </c>
      <c r="AJ2" s="10">
        <f t="shared" ca="1" si="1"/>
        <v>2053</v>
      </c>
      <c r="AK2" s="10">
        <f t="shared" ca="1" si="1"/>
        <v>2054</v>
      </c>
      <c r="AL2" s="10">
        <f t="shared" ca="1" si="1"/>
        <v>2055</v>
      </c>
      <c r="AM2" s="10">
        <f t="shared" ca="1" si="1"/>
        <v>2056</v>
      </c>
      <c r="AN2" s="10">
        <f t="shared" ref="AN2:AN4" ca="1" si="2">AM2+1</f>
        <v>2057</v>
      </c>
    </row>
    <row r="3" spans="1:40" x14ac:dyDescent="0.35">
      <c r="A3" s="4" t="s">
        <v>5</v>
      </c>
      <c r="B3" s="5" t="s">
        <v>6</v>
      </c>
      <c r="C3" s="6"/>
      <c r="D3" s="7"/>
      <c r="E3" s="8" t="s">
        <v>7</v>
      </c>
      <c r="F3" s="10">
        <v>1</v>
      </c>
      <c r="G3" s="10">
        <f>F3+1</f>
        <v>2</v>
      </c>
      <c r="H3" s="10">
        <f t="shared" si="0"/>
        <v>3</v>
      </c>
      <c r="I3" s="10">
        <f t="shared" si="0"/>
        <v>4</v>
      </c>
      <c r="J3" s="10">
        <f t="shared" si="0"/>
        <v>5</v>
      </c>
      <c r="K3" s="10">
        <f t="shared" si="0"/>
        <v>6</v>
      </c>
      <c r="L3" s="10">
        <f t="shared" si="0"/>
        <v>7</v>
      </c>
      <c r="M3" s="10">
        <f t="shared" si="0"/>
        <v>8</v>
      </c>
      <c r="N3" s="10">
        <f t="shared" si="0"/>
        <v>9</v>
      </c>
      <c r="O3" s="10">
        <f t="shared" si="0"/>
        <v>10</v>
      </c>
      <c r="P3" s="10">
        <f t="shared" si="0"/>
        <v>11</v>
      </c>
      <c r="Q3" s="10">
        <f t="shared" si="0"/>
        <v>12</v>
      </c>
      <c r="R3" s="10">
        <f t="shared" si="0"/>
        <v>13</v>
      </c>
      <c r="S3" s="10">
        <f t="shared" si="0"/>
        <v>14</v>
      </c>
      <c r="T3" s="10">
        <f t="shared" si="0"/>
        <v>15</v>
      </c>
      <c r="U3" s="10">
        <f t="shared" si="0"/>
        <v>16</v>
      </c>
      <c r="V3" s="10">
        <f t="shared" si="0"/>
        <v>17</v>
      </c>
      <c r="W3" s="10">
        <f t="shared" si="0"/>
        <v>18</v>
      </c>
      <c r="X3" s="10">
        <f t="shared" si="1"/>
        <v>19</v>
      </c>
      <c r="Y3" s="10">
        <f t="shared" si="1"/>
        <v>20</v>
      </c>
      <c r="Z3" s="10">
        <f t="shared" si="1"/>
        <v>21</v>
      </c>
      <c r="AA3" s="10">
        <f t="shared" si="1"/>
        <v>22</v>
      </c>
      <c r="AB3" s="10">
        <f t="shared" si="1"/>
        <v>23</v>
      </c>
      <c r="AC3" s="10">
        <f t="shared" si="1"/>
        <v>24</v>
      </c>
      <c r="AD3" s="10">
        <f t="shared" si="1"/>
        <v>25</v>
      </c>
      <c r="AE3" s="10">
        <f t="shared" si="1"/>
        <v>26</v>
      </c>
      <c r="AF3" s="10">
        <f t="shared" si="1"/>
        <v>27</v>
      </c>
      <c r="AG3" s="10">
        <f t="shared" si="1"/>
        <v>28</v>
      </c>
      <c r="AH3" s="10">
        <f t="shared" si="1"/>
        <v>29</v>
      </c>
      <c r="AI3" s="10">
        <f t="shared" si="1"/>
        <v>30</v>
      </c>
      <c r="AJ3" s="10">
        <f t="shared" si="1"/>
        <v>31</v>
      </c>
      <c r="AK3" s="10">
        <f t="shared" si="1"/>
        <v>32</v>
      </c>
      <c r="AL3" s="10">
        <f t="shared" si="1"/>
        <v>33</v>
      </c>
      <c r="AM3" s="10">
        <f t="shared" si="1"/>
        <v>34</v>
      </c>
      <c r="AN3" s="10">
        <f t="shared" si="2"/>
        <v>35</v>
      </c>
    </row>
    <row r="4" spans="1:40" x14ac:dyDescent="0.35">
      <c r="A4" s="4" t="s">
        <v>8</v>
      </c>
      <c r="B4" s="11">
        <v>140000000</v>
      </c>
      <c r="C4" s="12"/>
      <c r="D4" s="7"/>
      <c r="E4" s="8" t="s">
        <v>9</v>
      </c>
      <c r="F4" s="10">
        <f>B7</f>
        <v>33</v>
      </c>
      <c r="G4" s="10">
        <f t="shared" ref="G4:O4" si="3">F4+1</f>
        <v>34</v>
      </c>
      <c r="H4" s="10">
        <f t="shared" si="3"/>
        <v>35</v>
      </c>
      <c r="I4" s="10">
        <f t="shared" si="3"/>
        <v>36</v>
      </c>
      <c r="J4" s="10">
        <f t="shared" si="3"/>
        <v>37</v>
      </c>
      <c r="K4" s="10">
        <f t="shared" si="3"/>
        <v>38</v>
      </c>
      <c r="L4" s="10">
        <f t="shared" si="3"/>
        <v>39</v>
      </c>
      <c r="M4" s="10">
        <f t="shared" si="3"/>
        <v>40</v>
      </c>
      <c r="N4" s="10">
        <f t="shared" si="3"/>
        <v>41</v>
      </c>
      <c r="O4" s="10">
        <f t="shared" si="3"/>
        <v>42</v>
      </c>
      <c r="P4" s="10">
        <f t="shared" si="0"/>
        <v>43</v>
      </c>
      <c r="Q4" s="10">
        <f t="shared" si="0"/>
        <v>44</v>
      </c>
      <c r="R4" s="10">
        <f t="shared" si="0"/>
        <v>45</v>
      </c>
      <c r="S4" s="10">
        <f t="shared" si="0"/>
        <v>46</v>
      </c>
      <c r="T4" s="10">
        <f t="shared" si="0"/>
        <v>47</v>
      </c>
      <c r="U4" s="10">
        <f t="shared" si="0"/>
        <v>48</v>
      </c>
      <c r="V4" s="10">
        <f t="shared" si="0"/>
        <v>49</v>
      </c>
      <c r="W4" s="10">
        <f t="shared" si="0"/>
        <v>50</v>
      </c>
      <c r="X4" s="10">
        <f t="shared" si="1"/>
        <v>51</v>
      </c>
      <c r="Y4" s="10">
        <f t="shared" si="1"/>
        <v>52</v>
      </c>
      <c r="Z4" s="10">
        <f t="shared" si="1"/>
        <v>53</v>
      </c>
      <c r="AA4" s="10">
        <f t="shared" si="1"/>
        <v>54</v>
      </c>
      <c r="AB4" s="10">
        <f t="shared" si="1"/>
        <v>55</v>
      </c>
      <c r="AC4" s="10">
        <f t="shared" si="1"/>
        <v>56</v>
      </c>
      <c r="AD4" s="10">
        <f t="shared" si="1"/>
        <v>57</v>
      </c>
      <c r="AE4" s="10">
        <f t="shared" si="1"/>
        <v>58</v>
      </c>
      <c r="AF4" s="10">
        <f t="shared" si="1"/>
        <v>59</v>
      </c>
      <c r="AG4" s="10">
        <f t="shared" si="1"/>
        <v>60</v>
      </c>
      <c r="AH4" s="10">
        <f t="shared" si="1"/>
        <v>61</v>
      </c>
      <c r="AI4" s="10">
        <f t="shared" si="1"/>
        <v>62</v>
      </c>
      <c r="AJ4" s="10">
        <f t="shared" si="1"/>
        <v>63</v>
      </c>
      <c r="AK4" s="10">
        <f t="shared" si="1"/>
        <v>64</v>
      </c>
      <c r="AL4" s="10">
        <f t="shared" si="1"/>
        <v>65</v>
      </c>
      <c r="AM4" s="10">
        <f t="shared" si="1"/>
        <v>66</v>
      </c>
      <c r="AN4" s="10">
        <f t="shared" si="2"/>
        <v>67</v>
      </c>
    </row>
    <row r="5" spans="1:40" x14ac:dyDescent="0.35">
      <c r="A5" s="4" t="s">
        <v>10</v>
      </c>
      <c r="B5" s="11">
        <v>10320000</v>
      </c>
      <c r="C5" s="12"/>
      <c r="D5" s="7"/>
      <c r="E5" s="3" t="s">
        <v>11</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x14ac:dyDescent="0.35">
      <c r="A6" s="4" t="s">
        <v>12</v>
      </c>
      <c r="B6" s="14" t="s">
        <v>13</v>
      </c>
      <c r="C6" s="15"/>
      <c r="D6" s="7" t="s">
        <v>14</v>
      </c>
      <c r="E6" s="8" t="s">
        <v>15</v>
      </c>
      <c r="F6" s="16">
        <f>(B5+B5*$B$29/5)/1000</f>
        <v>10320</v>
      </c>
      <c r="G6" s="16">
        <f t="shared" ref="G6:AN6" si="4">F6+$B$5*$B$29/5000</f>
        <v>10320</v>
      </c>
      <c r="H6" s="16">
        <f t="shared" si="4"/>
        <v>10320</v>
      </c>
      <c r="I6" s="16">
        <f t="shared" si="4"/>
        <v>10320</v>
      </c>
      <c r="J6" s="16">
        <f t="shared" si="4"/>
        <v>10320</v>
      </c>
      <c r="K6" s="16">
        <f t="shared" si="4"/>
        <v>10320</v>
      </c>
      <c r="L6" s="16">
        <f t="shared" si="4"/>
        <v>10320</v>
      </c>
      <c r="M6" s="16">
        <f t="shared" si="4"/>
        <v>10320</v>
      </c>
      <c r="N6" s="16">
        <f t="shared" si="4"/>
        <v>10320</v>
      </c>
      <c r="O6" s="16">
        <f t="shared" si="4"/>
        <v>10320</v>
      </c>
      <c r="P6" s="16">
        <f t="shared" si="4"/>
        <v>10320</v>
      </c>
      <c r="Q6" s="16">
        <f t="shared" si="4"/>
        <v>10320</v>
      </c>
      <c r="R6" s="16">
        <f t="shared" si="4"/>
        <v>10320</v>
      </c>
      <c r="S6" s="16">
        <f t="shared" si="4"/>
        <v>10320</v>
      </c>
      <c r="T6" s="16">
        <f t="shared" si="4"/>
        <v>10320</v>
      </c>
      <c r="U6" s="16">
        <f t="shared" si="4"/>
        <v>10320</v>
      </c>
      <c r="V6" s="16">
        <f t="shared" si="4"/>
        <v>10320</v>
      </c>
      <c r="W6" s="16">
        <f t="shared" si="4"/>
        <v>10320</v>
      </c>
      <c r="X6" s="16">
        <f t="shared" si="4"/>
        <v>10320</v>
      </c>
      <c r="Y6" s="16">
        <f t="shared" si="4"/>
        <v>10320</v>
      </c>
      <c r="Z6" s="16">
        <f t="shared" si="4"/>
        <v>10320</v>
      </c>
      <c r="AA6" s="16">
        <f t="shared" si="4"/>
        <v>10320</v>
      </c>
      <c r="AB6" s="16">
        <f t="shared" si="4"/>
        <v>10320</v>
      </c>
      <c r="AC6" s="16">
        <f t="shared" si="4"/>
        <v>10320</v>
      </c>
      <c r="AD6" s="16">
        <f t="shared" si="4"/>
        <v>10320</v>
      </c>
      <c r="AE6" s="16">
        <f t="shared" si="4"/>
        <v>10320</v>
      </c>
      <c r="AF6" s="16">
        <f t="shared" si="4"/>
        <v>10320</v>
      </c>
      <c r="AG6" s="16">
        <f t="shared" si="4"/>
        <v>10320</v>
      </c>
      <c r="AH6" s="16">
        <f t="shared" si="4"/>
        <v>10320</v>
      </c>
      <c r="AI6" s="16">
        <f t="shared" si="4"/>
        <v>10320</v>
      </c>
      <c r="AJ6" s="16">
        <f t="shared" si="4"/>
        <v>10320</v>
      </c>
      <c r="AK6" s="16">
        <f t="shared" si="4"/>
        <v>10320</v>
      </c>
      <c r="AL6" s="16">
        <f t="shared" si="4"/>
        <v>10320</v>
      </c>
      <c r="AM6" s="16">
        <f t="shared" si="4"/>
        <v>10320</v>
      </c>
      <c r="AN6" s="16">
        <f t="shared" si="4"/>
        <v>10320</v>
      </c>
    </row>
    <row r="7" spans="1:40" x14ac:dyDescent="0.35">
      <c r="A7" s="4" t="s">
        <v>16</v>
      </c>
      <c r="B7" s="5">
        <v>33</v>
      </c>
      <c r="C7" s="15"/>
      <c r="D7" s="7"/>
      <c r="E7" s="17" t="s">
        <v>17</v>
      </c>
      <c r="F7" s="18">
        <f>+($B$32*12)/($B$32*12+$B$33)</f>
        <v>0.97297297297297303</v>
      </c>
      <c r="G7" s="18">
        <f t="shared" ref="G7:AN7" si="5">+($B$32*12)/($B$32*12+$B$33)</f>
        <v>0.97297297297297303</v>
      </c>
      <c r="H7" s="18">
        <f t="shared" si="5"/>
        <v>0.97297297297297303</v>
      </c>
      <c r="I7" s="18">
        <f t="shared" si="5"/>
        <v>0.97297297297297303</v>
      </c>
      <c r="J7" s="18">
        <f t="shared" si="5"/>
        <v>0.97297297297297303</v>
      </c>
      <c r="K7" s="18">
        <f t="shared" si="5"/>
        <v>0.97297297297297303</v>
      </c>
      <c r="L7" s="18">
        <f t="shared" si="5"/>
        <v>0.97297297297297303</v>
      </c>
      <c r="M7" s="18">
        <f t="shared" si="5"/>
        <v>0.97297297297297303</v>
      </c>
      <c r="N7" s="18">
        <f t="shared" si="5"/>
        <v>0.97297297297297303</v>
      </c>
      <c r="O7" s="18">
        <f t="shared" si="5"/>
        <v>0.97297297297297303</v>
      </c>
      <c r="P7" s="18">
        <f t="shared" si="5"/>
        <v>0.97297297297297303</v>
      </c>
      <c r="Q7" s="18">
        <f t="shared" si="5"/>
        <v>0.97297297297297303</v>
      </c>
      <c r="R7" s="18">
        <f t="shared" si="5"/>
        <v>0.97297297297297303</v>
      </c>
      <c r="S7" s="18">
        <f t="shared" si="5"/>
        <v>0.97297297297297303</v>
      </c>
      <c r="T7" s="18">
        <f t="shared" si="5"/>
        <v>0.97297297297297303</v>
      </c>
      <c r="U7" s="18">
        <f t="shared" si="5"/>
        <v>0.97297297297297303</v>
      </c>
      <c r="V7" s="18">
        <f t="shared" si="5"/>
        <v>0.97297297297297303</v>
      </c>
      <c r="W7" s="18">
        <f t="shared" si="5"/>
        <v>0.97297297297297303</v>
      </c>
      <c r="X7" s="18">
        <f t="shared" si="5"/>
        <v>0.97297297297297303</v>
      </c>
      <c r="Y7" s="18">
        <f t="shared" si="5"/>
        <v>0.97297297297297303</v>
      </c>
      <c r="Z7" s="18">
        <f t="shared" si="5"/>
        <v>0.97297297297297303</v>
      </c>
      <c r="AA7" s="18">
        <f t="shared" si="5"/>
        <v>0.97297297297297303</v>
      </c>
      <c r="AB7" s="18">
        <f t="shared" si="5"/>
        <v>0.97297297297297303</v>
      </c>
      <c r="AC7" s="18">
        <f t="shared" si="5"/>
        <v>0.97297297297297303</v>
      </c>
      <c r="AD7" s="18">
        <f t="shared" si="5"/>
        <v>0.97297297297297303</v>
      </c>
      <c r="AE7" s="18">
        <f t="shared" si="5"/>
        <v>0.97297297297297303</v>
      </c>
      <c r="AF7" s="18">
        <f t="shared" si="5"/>
        <v>0.97297297297297303</v>
      </c>
      <c r="AG7" s="18">
        <f t="shared" si="5"/>
        <v>0.97297297297297303</v>
      </c>
      <c r="AH7" s="18">
        <f t="shared" si="5"/>
        <v>0.97297297297297303</v>
      </c>
      <c r="AI7" s="18">
        <f t="shared" si="5"/>
        <v>0.97297297297297303</v>
      </c>
      <c r="AJ7" s="18">
        <f t="shared" si="5"/>
        <v>0.97297297297297303</v>
      </c>
      <c r="AK7" s="18">
        <f t="shared" si="5"/>
        <v>0.97297297297297303</v>
      </c>
      <c r="AL7" s="18">
        <f t="shared" si="5"/>
        <v>0.97297297297297303</v>
      </c>
      <c r="AM7" s="18">
        <f t="shared" si="5"/>
        <v>0.97297297297297303</v>
      </c>
      <c r="AN7" s="18">
        <f t="shared" si="5"/>
        <v>0.97297297297297303</v>
      </c>
    </row>
    <row r="8" spans="1:40" x14ac:dyDescent="0.35">
      <c r="A8" s="4" t="s">
        <v>18</v>
      </c>
      <c r="B8" s="19">
        <v>664.05</v>
      </c>
      <c r="C8" s="6"/>
      <c r="D8" s="7"/>
      <c r="E8" s="20" t="s">
        <v>19</v>
      </c>
      <c r="F8" s="21">
        <f>F6*F7</f>
        <v>10041.081081081082</v>
      </c>
      <c r="G8" s="21">
        <f t="shared" ref="G8:AN8" si="6">G6*G7</f>
        <v>10041.081081081082</v>
      </c>
      <c r="H8" s="21">
        <f t="shared" si="6"/>
        <v>10041.081081081082</v>
      </c>
      <c r="I8" s="21">
        <f t="shared" si="6"/>
        <v>10041.081081081082</v>
      </c>
      <c r="J8" s="21">
        <f t="shared" si="6"/>
        <v>10041.081081081082</v>
      </c>
      <c r="K8" s="21">
        <f t="shared" si="6"/>
        <v>10041.081081081082</v>
      </c>
      <c r="L8" s="21">
        <f t="shared" si="6"/>
        <v>10041.081081081082</v>
      </c>
      <c r="M8" s="21">
        <f t="shared" si="6"/>
        <v>10041.081081081082</v>
      </c>
      <c r="N8" s="21">
        <f t="shared" si="6"/>
        <v>10041.081081081082</v>
      </c>
      <c r="O8" s="21">
        <f t="shared" si="6"/>
        <v>10041.081081081082</v>
      </c>
      <c r="P8" s="21">
        <f t="shared" si="6"/>
        <v>10041.081081081082</v>
      </c>
      <c r="Q8" s="21">
        <f t="shared" si="6"/>
        <v>10041.081081081082</v>
      </c>
      <c r="R8" s="21">
        <f t="shared" si="6"/>
        <v>10041.081081081082</v>
      </c>
      <c r="S8" s="21">
        <f t="shared" si="6"/>
        <v>10041.081081081082</v>
      </c>
      <c r="T8" s="21">
        <f t="shared" si="6"/>
        <v>10041.081081081082</v>
      </c>
      <c r="U8" s="21">
        <f t="shared" si="6"/>
        <v>10041.081081081082</v>
      </c>
      <c r="V8" s="21">
        <f t="shared" si="6"/>
        <v>10041.081081081082</v>
      </c>
      <c r="W8" s="21">
        <f t="shared" si="6"/>
        <v>10041.081081081082</v>
      </c>
      <c r="X8" s="21">
        <f t="shared" si="6"/>
        <v>10041.081081081082</v>
      </c>
      <c r="Y8" s="21">
        <f t="shared" si="6"/>
        <v>10041.081081081082</v>
      </c>
      <c r="Z8" s="21">
        <f t="shared" si="6"/>
        <v>10041.081081081082</v>
      </c>
      <c r="AA8" s="21">
        <f t="shared" si="6"/>
        <v>10041.081081081082</v>
      </c>
      <c r="AB8" s="21">
        <f t="shared" si="6"/>
        <v>10041.081081081082</v>
      </c>
      <c r="AC8" s="21">
        <f t="shared" si="6"/>
        <v>10041.081081081082</v>
      </c>
      <c r="AD8" s="21">
        <f t="shared" si="6"/>
        <v>10041.081081081082</v>
      </c>
      <c r="AE8" s="21">
        <f t="shared" si="6"/>
        <v>10041.081081081082</v>
      </c>
      <c r="AF8" s="21">
        <f t="shared" si="6"/>
        <v>10041.081081081082</v>
      </c>
      <c r="AG8" s="21">
        <f t="shared" si="6"/>
        <v>10041.081081081082</v>
      </c>
      <c r="AH8" s="21">
        <f t="shared" si="6"/>
        <v>10041.081081081082</v>
      </c>
      <c r="AI8" s="21">
        <f t="shared" si="6"/>
        <v>10041.081081081082</v>
      </c>
      <c r="AJ8" s="21">
        <f t="shared" si="6"/>
        <v>10041.081081081082</v>
      </c>
      <c r="AK8" s="21">
        <f t="shared" si="6"/>
        <v>10041.081081081082</v>
      </c>
      <c r="AL8" s="21">
        <f t="shared" si="6"/>
        <v>10041.081081081082</v>
      </c>
      <c r="AM8" s="21">
        <f t="shared" si="6"/>
        <v>10041.081081081082</v>
      </c>
      <c r="AN8" s="21">
        <f t="shared" si="6"/>
        <v>10041.081081081082</v>
      </c>
    </row>
    <row r="9" spans="1:40" x14ac:dyDescent="0.35">
      <c r="A9" s="4" t="s">
        <v>20</v>
      </c>
      <c r="B9" s="19">
        <v>297.27</v>
      </c>
      <c r="C9" s="6"/>
      <c r="D9" s="7"/>
      <c r="E9" s="3" t="s">
        <v>11</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35">
      <c r="A10" s="4" t="s">
        <v>21</v>
      </c>
      <c r="B10" s="14" t="s">
        <v>22</v>
      </c>
      <c r="C10" s="6"/>
      <c r="D10" s="7" t="s">
        <v>23</v>
      </c>
      <c r="E10" s="22">
        <v>0.03</v>
      </c>
      <c r="F10" s="23">
        <f>F8*$E$10</f>
        <v>301.23243243243246</v>
      </c>
      <c r="G10" s="16">
        <f t="shared" ref="G10:AN10" si="7">G8*$E$10</f>
        <v>301.23243243243246</v>
      </c>
      <c r="H10" s="16">
        <f t="shared" si="7"/>
        <v>301.23243243243246</v>
      </c>
      <c r="I10" s="16">
        <f t="shared" si="7"/>
        <v>301.23243243243246</v>
      </c>
      <c r="J10" s="16">
        <f t="shared" si="7"/>
        <v>301.23243243243246</v>
      </c>
      <c r="K10" s="16">
        <f t="shared" si="7"/>
        <v>301.23243243243246</v>
      </c>
      <c r="L10" s="16">
        <f t="shared" si="7"/>
        <v>301.23243243243246</v>
      </c>
      <c r="M10" s="16">
        <f t="shared" si="7"/>
        <v>301.23243243243246</v>
      </c>
      <c r="N10" s="16">
        <f t="shared" si="7"/>
        <v>301.23243243243246</v>
      </c>
      <c r="O10" s="16">
        <f t="shared" si="7"/>
        <v>301.23243243243246</v>
      </c>
      <c r="P10" s="16">
        <f t="shared" si="7"/>
        <v>301.23243243243246</v>
      </c>
      <c r="Q10" s="16">
        <f t="shared" si="7"/>
        <v>301.23243243243246</v>
      </c>
      <c r="R10" s="16">
        <f t="shared" si="7"/>
        <v>301.23243243243246</v>
      </c>
      <c r="S10" s="16">
        <f t="shared" si="7"/>
        <v>301.23243243243246</v>
      </c>
      <c r="T10" s="16">
        <f t="shared" si="7"/>
        <v>301.23243243243246</v>
      </c>
      <c r="U10" s="16">
        <f t="shared" si="7"/>
        <v>301.23243243243246</v>
      </c>
      <c r="V10" s="16">
        <f t="shared" si="7"/>
        <v>301.23243243243246</v>
      </c>
      <c r="W10" s="16">
        <f t="shared" si="7"/>
        <v>301.23243243243246</v>
      </c>
      <c r="X10" s="16">
        <f t="shared" si="7"/>
        <v>301.23243243243246</v>
      </c>
      <c r="Y10" s="16">
        <f t="shared" si="7"/>
        <v>301.23243243243246</v>
      </c>
      <c r="Z10" s="16">
        <f t="shared" si="7"/>
        <v>301.23243243243246</v>
      </c>
      <c r="AA10" s="16">
        <f t="shared" si="7"/>
        <v>301.23243243243246</v>
      </c>
      <c r="AB10" s="16">
        <f t="shared" si="7"/>
        <v>301.23243243243246</v>
      </c>
      <c r="AC10" s="16">
        <f t="shared" si="7"/>
        <v>301.23243243243246</v>
      </c>
      <c r="AD10" s="16">
        <f t="shared" si="7"/>
        <v>301.23243243243246</v>
      </c>
      <c r="AE10" s="16">
        <f t="shared" si="7"/>
        <v>301.23243243243246</v>
      </c>
      <c r="AF10" s="16">
        <f t="shared" si="7"/>
        <v>301.23243243243246</v>
      </c>
      <c r="AG10" s="16">
        <f t="shared" si="7"/>
        <v>301.23243243243246</v>
      </c>
      <c r="AH10" s="16">
        <f t="shared" si="7"/>
        <v>301.23243243243246</v>
      </c>
      <c r="AI10" s="16">
        <f t="shared" si="7"/>
        <v>301.23243243243246</v>
      </c>
      <c r="AJ10" s="16">
        <f t="shared" si="7"/>
        <v>301.23243243243246</v>
      </c>
      <c r="AK10" s="16">
        <f t="shared" si="7"/>
        <v>301.23243243243246</v>
      </c>
      <c r="AL10" s="16">
        <f t="shared" si="7"/>
        <v>301.23243243243246</v>
      </c>
      <c r="AM10" s="16">
        <f t="shared" si="7"/>
        <v>301.23243243243246</v>
      </c>
      <c r="AN10" s="16">
        <f t="shared" si="7"/>
        <v>301.23243243243246</v>
      </c>
    </row>
    <row r="11" spans="1:40" x14ac:dyDescent="0.35">
      <c r="A11" s="4" t="s">
        <v>24</v>
      </c>
      <c r="B11" s="5">
        <v>6</v>
      </c>
      <c r="C11" s="15"/>
      <c r="D11" s="7"/>
      <c r="E11" s="8" t="s">
        <v>25</v>
      </c>
      <c r="F11" s="24">
        <v>96</v>
      </c>
      <c r="G11" s="16">
        <f>F11</f>
        <v>96</v>
      </c>
      <c r="H11" s="16">
        <f t="shared" ref="H11:W12" si="8">G11</f>
        <v>96</v>
      </c>
      <c r="I11" s="16">
        <f t="shared" si="8"/>
        <v>96</v>
      </c>
      <c r="J11" s="16">
        <f t="shared" si="8"/>
        <v>96</v>
      </c>
      <c r="K11" s="16">
        <f t="shared" si="8"/>
        <v>96</v>
      </c>
      <c r="L11" s="16">
        <f t="shared" si="8"/>
        <v>96</v>
      </c>
      <c r="M11" s="16">
        <f t="shared" si="8"/>
        <v>96</v>
      </c>
      <c r="N11" s="16">
        <f t="shared" si="8"/>
        <v>96</v>
      </c>
      <c r="O11" s="16">
        <f t="shared" si="8"/>
        <v>96</v>
      </c>
      <c r="P11" s="16">
        <f t="shared" si="8"/>
        <v>96</v>
      </c>
      <c r="Q11" s="16">
        <f t="shared" si="8"/>
        <v>96</v>
      </c>
      <c r="R11" s="16">
        <f t="shared" si="8"/>
        <v>96</v>
      </c>
      <c r="S11" s="16">
        <f t="shared" si="8"/>
        <v>96</v>
      </c>
      <c r="T11" s="16">
        <f t="shared" si="8"/>
        <v>96</v>
      </c>
      <c r="U11" s="16">
        <f t="shared" si="8"/>
        <v>96</v>
      </c>
      <c r="V11" s="16">
        <f t="shared" si="8"/>
        <v>96</v>
      </c>
      <c r="W11" s="16">
        <f t="shared" si="8"/>
        <v>96</v>
      </c>
      <c r="X11" s="16">
        <f t="shared" ref="X11:AM12" si="9">W11</f>
        <v>96</v>
      </c>
      <c r="Y11" s="16">
        <f t="shared" si="9"/>
        <v>96</v>
      </c>
      <c r="Z11" s="16">
        <f t="shared" si="9"/>
        <v>96</v>
      </c>
      <c r="AA11" s="16">
        <f t="shared" si="9"/>
        <v>96</v>
      </c>
      <c r="AB11" s="16">
        <f t="shared" si="9"/>
        <v>96</v>
      </c>
      <c r="AC11" s="16">
        <f t="shared" si="9"/>
        <v>96</v>
      </c>
      <c r="AD11" s="16">
        <f t="shared" si="9"/>
        <v>96</v>
      </c>
      <c r="AE11" s="16">
        <f t="shared" si="9"/>
        <v>96</v>
      </c>
      <c r="AF11" s="16">
        <f t="shared" si="9"/>
        <v>96</v>
      </c>
      <c r="AG11" s="16">
        <f t="shared" si="9"/>
        <v>96</v>
      </c>
      <c r="AH11" s="16">
        <f t="shared" si="9"/>
        <v>96</v>
      </c>
      <c r="AI11" s="16">
        <f t="shared" si="9"/>
        <v>96</v>
      </c>
      <c r="AJ11" s="16">
        <f t="shared" si="9"/>
        <v>96</v>
      </c>
      <c r="AK11" s="16">
        <f t="shared" si="9"/>
        <v>96</v>
      </c>
      <c r="AL11" s="16">
        <f t="shared" si="9"/>
        <v>96</v>
      </c>
      <c r="AM11" s="16">
        <f t="shared" si="9"/>
        <v>96</v>
      </c>
      <c r="AN11" s="16">
        <f t="shared" ref="AN11:AN12" si="10">AM11</f>
        <v>96</v>
      </c>
    </row>
    <row r="12" spans="1:40" x14ac:dyDescent="0.35">
      <c r="A12" s="4" t="s">
        <v>26</v>
      </c>
      <c r="B12" s="25">
        <f>34/85</f>
        <v>0.4</v>
      </c>
      <c r="C12" s="6"/>
      <c r="D12" s="7"/>
      <c r="E12" s="8" t="s">
        <v>27</v>
      </c>
      <c r="F12" s="24">
        <v>184</v>
      </c>
      <c r="G12" s="16">
        <f>F12</f>
        <v>184</v>
      </c>
      <c r="H12" s="16">
        <f t="shared" si="8"/>
        <v>184</v>
      </c>
      <c r="I12" s="16">
        <f t="shared" si="8"/>
        <v>184</v>
      </c>
      <c r="J12" s="16">
        <f t="shared" si="8"/>
        <v>184</v>
      </c>
      <c r="K12" s="16">
        <f t="shared" si="8"/>
        <v>184</v>
      </c>
      <c r="L12" s="16">
        <f t="shared" si="8"/>
        <v>184</v>
      </c>
      <c r="M12" s="16">
        <f t="shared" si="8"/>
        <v>184</v>
      </c>
      <c r="N12" s="16">
        <f t="shared" si="8"/>
        <v>184</v>
      </c>
      <c r="O12" s="16">
        <f t="shared" si="8"/>
        <v>184</v>
      </c>
      <c r="P12" s="16">
        <f t="shared" si="8"/>
        <v>184</v>
      </c>
      <c r="Q12" s="16">
        <f t="shared" si="8"/>
        <v>184</v>
      </c>
      <c r="R12" s="16">
        <f t="shared" si="8"/>
        <v>184</v>
      </c>
      <c r="S12" s="16">
        <f t="shared" si="8"/>
        <v>184</v>
      </c>
      <c r="T12" s="16">
        <f t="shared" si="8"/>
        <v>184</v>
      </c>
      <c r="U12" s="16">
        <f t="shared" si="8"/>
        <v>184</v>
      </c>
      <c r="V12" s="16">
        <f t="shared" si="8"/>
        <v>184</v>
      </c>
      <c r="W12" s="16">
        <f t="shared" si="8"/>
        <v>184</v>
      </c>
      <c r="X12" s="16">
        <f t="shared" si="9"/>
        <v>184</v>
      </c>
      <c r="Y12" s="16">
        <f t="shared" si="9"/>
        <v>184</v>
      </c>
      <c r="Z12" s="16">
        <f t="shared" si="9"/>
        <v>184</v>
      </c>
      <c r="AA12" s="16">
        <f t="shared" si="9"/>
        <v>184</v>
      </c>
      <c r="AB12" s="16">
        <f t="shared" si="9"/>
        <v>184</v>
      </c>
      <c r="AC12" s="16">
        <f t="shared" si="9"/>
        <v>184</v>
      </c>
      <c r="AD12" s="16">
        <f t="shared" si="9"/>
        <v>184</v>
      </c>
      <c r="AE12" s="16">
        <f t="shared" si="9"/>
        <v>184</v>
      </c>
      <c r="AF12" s="16">
        <f t="shared" si="9"/>
        <v>184</v>
      </c>
      <c r="AG12" s="16">
        <f t="shared" si="9"/>
        <v>184</v>
      </c>
      <c r="AH12" s="16">
        <f t="shared" si="9"/>
        <v>184</v>
      </c>
      <c r="AI12" s="16">
        <f t="shared" si="9"/>
        <v>184</v>
      </c>
      <c r="AJ12" s="16">
        <f t="shared" si="9"/>
        <v>184</v>
      </c>
      <c r="AK12" s="16">
        <f t="shared" si="9"/>
        <v>184</v>
      </c>
      <c r="AL12" s="16">
        <f t="shared" si="9"/>
        <v>184</v>
      </c>
      <c r="AM12" s="16">
        <f t="shared" si="9"/>
        <v>184</v>
      </c>
      <c r="AN12" s="16">
        <f t="shared" si="10"/>
        <v>184</v>
      </c>
    </row>
    <row r="13" spans="1:40" x14ac:dyDescent="0.35">
      <c r="D13" s="7"/>
      <c r="E13" s="8" t="s">
        <v>28</v>
      </c>
      <c r="F13" s="23">
        <f t="shared" ref="F13" si="11">ROUND(($B$5/$B$11/12/1000)*$B$31*$B$11/$B$32,0)</f>
        <v>287</v>
      </c>
      <c r="G13" s="23">
        <f t="shared" ref="G13:AN13" si="12">ROUND(($B$5/$B$11/12/1000)*$B$31*$B$11/$B$32,0)</f>
        <v>287</v>
      </c>
      <c r="H13" s="23">
        <f t="shared" si="12"/>
        <v>287</v>
      </c>
      <c r="I13" s="23">
        <f t="shared" si="12"/>
        <v>287</v>
      </c>
      <c r="J13" s="23">
        <f t="shared" si="12"/>
        <v>287</v>
      </c>
      <c r="K13" s="23">
        <f t="shared" si="12"/>
        <v>287</v>
      </c>
      <c r="L13" s="23">
        <f t="shared" si="12"/>
        <v>287</v>
      </c>
      <c r="M13" s="23">
        <f t="shared" si="12"/>
        <v>287</v>
      </c>
      <c r="N13" s="23">
        <f t="shared" si="12"/>
        <v>287</v>
      </c>
      <c r="O13" s="23">
        <f t="shared" si="12"/>
        <v>287</v>
      </c>
      <c r="P13" s="23">
        <f t="shared" si="12"/>
        <v>287</v>
      </c>
      <c r="Q13" s="23">
        <f t="shared" si="12"/>
        <v>287</v>
      </c>
      <c r="R13" s="23">
        <f t="shared" si="12"/>
        <v>287</v>
      </c>
      <c r="S13" s="23">
        <f t="shared" si="12"/>
        <v>287</v>
      </c>
      <c r="T13" s="23">
        <f t="shared" si="12"/>
        <v>287</v>
      </c>
      <c r="U13" s="23">
        <f t="shared" si="12"/>
        <v>287</v>
      </c>
      <c r="V13" s="23">
        <f t="shared" si="12"/>
        <v>287</v>
      </c>
      <c r="W13" s="23">
        <f t="shared" si="12"/>
        <v>287</v>
      </c>
      <c r="X13" s="23">
        <f t="shared" si="12"/>
        <v>287</v>
      </c>
      <c r="Y13" s="23">
        <f t="shared" si="12"/>
        <v>287</v>
      </c>
      <c r="Z13" s="23">
        <f t="shared" si="12"/>
        <v>287</v>
      </c>
      <c r="AA13" s="23">
        <f t="shared" si="12"/>
        <v>287</v>
      </c>
      <c r="AB13" s="23">
        <f t="shared" si="12"/>
        <v>287</v>
      </c>
      <c r="AC13" s="23">
        <f t="shared" si="12"/>
        <v>287</v>
      </c>
      <c r="AD13" s="23">
        <f t="shared" si="12"/>
        <v>287</v>
      </c>
      <c r="AE13" s="23">
        <f t="shared" si="12"/>
        <v>287</v>
      </c>
      <c r="AF13" s="23">
        <f t="shared" si="12"/>
        <v>287</v>
      </c>
      <c r="AG13" s="23">
        <f t="shared" si="12"/>
        <v>287</v>
      </c>
      <c r="AH13" s="23">
        <f t="shared" si="12"/>
        <v>287</v>
      </c>
      <c r="AI13" s="23">
        <f t="shared" si="12"/>
        <v>287</v>
      </c>
      <c r="AJ13" s="23">
        <f t="shared" si="12"/>
        <v>287</v>
      </c>
      <c r="AK13" s="23">
        <f t="shared" si="12"/>
        <v>287</v>
      </c>
      <c r="AL13" s="23">
        <f t="shared" si="12"/>
        <v>287</v>
      </c>
      <c r="AM13" s="23">
        <f t="shared" si="12"/>
        <v>287</v>
      </c>
      <c r="AN13" s="23">
        <f t="shared" si="12"/>
        <v>287</v>
      </c>
    </row>
    <row r="14" spans="1:40" x14ac:dyDescent="0.35">
      <c r="A14" s="1" t="s">
        <v>29</v>
      </c>
      <c r="B14" s="26" t="s">
        <v>30</v>
      </c>
      <c r="D14" s="7"/>
      <c r="E14" s="8" t="s">
        <v>31</v>
      </c>
      <c r="F14" s="24">
        <f>0.001*200000</f>
        <v>200</v>
      </c>
      <c r="G14" s="16">
        <f>F14</f>
        <v>200</v>
      </c>
      <c r="H14" s="16">
        <f t="shared" ref="H14:AN14" si="13">G14</f>
        <v>200</v>
      </c>
      <c r="I14" s="16">
        <f t="shared" si="13"/>
        <v>200</v>
      </c>
      <c r="J14" s="16">
        <f t="shared" si="13"/>
        <v>200</v>
      </c>
      <c r="K14" s="16">
        <f t="shared" si="13"/>
        <v>200</v>
      </c>
      <c r="L14" s="16">
        <f t="shared" si="13"/>
        <v>200</v>
      </c>
      <c r="M14" s="16">
        <f t="shared" si="13"/>
        <v>200</v>
      </c>
      <c r="N14" s="16">
        <f t="shared" si="13"/>
        <v>200</v>
      </c>
      <c r="O14" s="16">
        <f t="shared" si="13"/>
        <v>200</v>
      </c>
      <c r="P14" s="16">
        <f t="shared" si="13"/>
        <v>200</v>
      </c>
      <c r="Q14" s="16">
        <f t="shared" si="13"/>
        <v>200</v>
      </c>
      <c r="R14" s="16">
        <f t="shared" si="13"/>
        <v>200</v>
      </c>
      <c r="S14" s="16">
        <f t="shared" si="13"/>
        <v>200</v>
      </c>
      <c r="T14" s="16">
        <f t="shared" si="13"/>
        <v>200</v>
      </c>
      <c r="U14" s="16">
        <f t="shared" si="13"/>
        <v>200</v>
      </c>
      <c r="V14" s="16">
        <f t="shared" si="13"/>
        <v>200</v>
      </c>
      <c r="W14" s="16">
        <f t="shared" si="13"/>
        <v>200</v>
      </c>
      <c r="X14" s="16">
        <f t="shared" si="13"/>
        <v>200</v>
      </c>
      <c r="Y14" s="16">
        <f t="shared" si="13"/>
        <v>200</v>
      </c>
      <c r="Z14" s="16">
        <f t="shared" si="13"/>
        <v>200</v>
      </c>
      <c r="AA14" s="16">
        <f t="shared" si="13"/>
        <v>200</v>
      </c>
      <c r="AB14" s="16">
        <f t="shared" si="13"/>
        <v>200</v>
      </c>
      <c r="AC14" s="16">
        <f t="shared" si="13"/>
        <v>200</v>
      </c>
      <c r="AD14" s="16">
        <f t="shared" si="13"/>
        <v>200</v>
      </c>
      <c r="AE14" s="16">
        <f t="shared" si="13"/>
        <v>200</v>
      </c>
      <c r="AF14" s="16">
        <f t="shared" si="13"/>
        <v>200</v>
      </c>
      <c r="AG14" s="16">
        <f t="shared" si="13"/>
        <v>200</v>
      </c>
      <c r="AH14" s="16">
        <f t="shared" si="13"/>
        <v>200</v>
      </c>
      <c r="AI14" s="16">
        <f t="shared" si="13"/>
        <v>200</v>
      </c>
      <c r="AJ14" s="16">
        <f t="shared" si="13"/>
        <v>200</v>
      </c>
      <c r="AK14" s="16">
        <f t="shared" si="13"/>
        <v>200</v>
      </c>
      <c r="AL14" s="16">
        <f t="shared" si="13"/>
        <v>200</v>
      </c>
      <c r="AM14" s="16">
        <f t="shared" si="13"/>
        <v>200</v>
      </c>
      <c r="AN14" s="16">
        <f t="shared" si="13"/>
        <v>200</v>
      </c>
    </row>
    <row r="15" spans="1:40" x14ac:dyDescent="0.35">
      <c r="A15" s="4" t="s">
        <v>32</v>
      </c>
      <c r="B15" s="11">
        <v>73000000</v>
      </c>
      <c r="C15" s="27"/>
      <c r="D15" s="7"/>
      <c r="E15" s="8" t="s">
        <v>33</v>
      </c>
      <c r="F15" s="24">
        <v>0</v>
      </c>
      <c r="G15" s="16"/>
      <c r="H15" s="16"/>
      <c r="I15" s="16"/>
      <c r="J15" s="24">
        <v>0</v>
      </c>
      <c r="K15" s="16"/>
      <c r="L15" s="16"/>
      <c r="M15" s="16"/>
      <c r="N15" s="16"/>
      <c r="O15" s="24">
        <v>0</v>
      </c>
      <c r="P15" s="16"/>
      <c r="Q15" s="16"/>
      <c r="R15" s="16"/>
      <c r="S15" s="16"/>
      <c r="T15" s="24">
        <v>0</v>
      </c>
      <c r="U15" s="16"/>
      <c r="V15" s="16"/>
      <c r="W15" s="16"/>
      <c r="X15" s="16"/>
      <c r="Y15" s="24">
        <v>0</v>
      </c>
      <c r="Z15" s="16"/>
      <c r="AA15" s="16"/>
      <c r="AB15" s="16"/>
      <c r="AC15" s="16"/>
      <c r="AD15" s="16"/>
      <c r="AE15" s="24">
        <v>0</v>
      </c>
      <c r="AF15" s="16"/>
      <c r="AG15" s="16"/>
      <c r="AH15" s="16"/>
      <c r="AI15" s="16"/>
      <c r="AJ15" s="16"/>
      <c r="AK15" s="16"/>
      <c r="AL15" s="16"/>
      <c r="AM15" s="16"/>
      <c r="AN15" s="16"/>
    </row>
    <row r="16" spans="1:40" x14ac:dyDescent="0.35">
      <c r="A16" s="4" t="s">
        <v>34</v>
      </c>
      <c r="B16" s="5">
        <v>30</v>
      </c>
      <c r="C16" s="6"/>
      <c r="D16" s="7"/>
      <c r="E16" s="8" t="s">
        <v>35</v>
      </c>
      <c r="F16" s="16">
        <f>SUM(B25:B27)/1000</f>
        <v>382</v>
      </c>
      <c r="G16" s="16">
        <f t="shared" ref="G16:V17" si="14">F16</f>
        <v>382</v>
      </c>
      <c r="H16" s="16">
        <f t="shared" si="14"/>
        <v>382</v>
      </c>
      <c r="I16" s="16">
        <f t="shared" si="14"/>
        <v>382</v>
      </c>
      <c r="J16" s="16">
        <f t="shared" si="14"/>
        <v>382</v>
      </c>
      <c r="K16" s="16">
        <f t="shared" si="14"/>
        <v>382</v>
      </c>
      <c r="L16" s="16">
        <f t="shared" si="14"/>
        <v>382</v>
      </c>
      <c r="M16" s="16">
        <f t="shared" si="14"/>
        <v>382</v>
      </c>
      <c r="N16" s="16">
        <f t="shared" si="14"/>
        <v>382</v>
      </c>
      <c r="O16" s="16">
        <f t="shared" si="14"/>
        <v>382</v>
      </c>
      <c r="P16" s="16">
        <f t="shared" si="14"/>
        <v>382</v>
      </c>
      <c r="Q16" s="16">
        <f t="shared" si="14"/>
        <v>382</v>
      </c>
      <c r="R16" s="16">
        <f t="shared" si="14"/>
        <v>382</v>
      </c>
      <c r="S16" s="16">
        <f t="shared" si="14"/>
        <v>382</v>
      </c>
      <c r="T16" s="16">
        <f t="shared" si="14"/>
        <v>382</v>
      </c>
      <c r="U16" s="16">
        <f t="shared" si="14"/>
        <v>382</v>
      </c>
      <c r="V16" s="16">
        <f t="shared" si="14"/>
        <v>382</v>
      </c>
      <c r="W16" s="16">
        <f t="shared" ref="W16:AL17" si="15">V16</f>
        <v>382</v>
      </c>
      <c r="X16" s="16">
        <f t="shared" si="15"/>
        <v>382</v>
      </c>
      <c r="Y16" s="16">
        <f t="shared" si="15"/>
        <v>382</v>
      </c>
      <c r="Z16" s="16">
        <f t="shared" si="15"/>
        <v>382</v>
      </c>
      <c r="AA16" s="16">
        <f t="shared" si="15"/>
        <v>382</v>
      </c>
      <c r="AB16" s="16">
        <f t="shared" si="15"/>
        <v>382</v>
      </c>
      <c r="AC16" s="16">
        <f t="shared" si="15"/>
        <v>382</v>
      </c>
      <c r="AD16" s="16">
        <f t="shared" si="15"/>
        <v>382</v>
      </c>
      <c r="AE16" s="16">
        <f t="shared" si="15"/>
        <v>382</v>
      </c>
      <c r="AF16" s="16">
        <f t="shared" si="15"/>
        <v>382</v>
      </c>
      <c r="AG16" s="16">
        <f t="shared" si="15"/>
        <v>382</v>
      </c>
      <c r="AH16" s="16">
        <f t="shared" si="15"/>
        <v>382</v>
      </c>
      <c r="AI16" s="16">
        <f t="shared" si="15"/>
        <v>382</v>
      </c>
      <c r="AJ16" s="16">
        <f t="shared" si="15"/>
        <v>382</v>
      </c>
      <c r="AK16" s="16">
        <f t="shared" si="15"/>
        <v>382</v>
      </c>
      <c r="AL16" s="16">
        <f t="shared" si="15"/>
        <v>382</v>
      </c>
      <c r="AM16" s="16">
        <f t="shared" ref="AM16:AN17" si="16">AL16</f>
        <v>382</v>
      </c>
      <c r="AN16" s="16">
        <f t="shared" si="16"/>
        <v>382</v>
      </c>
    </row>
    <row r="17" spans="1:40" x14ac:dyDescent="0.35">
      <c r="A17" s="4" t="s">
        <v>36</v>
      </c>
      <c r="B17" s="28">
        <v>1.4999999999999999E-2</v>
      </c>
      <c r="C17" s="29"/>
      <c r="D17" s="7"/>
      <c r="E17" s="8" t="s">
        <v>37</v>
      </c>
      <c r="F17" s="24">
        <f>0.001*190000*4</f>
        <v>760</v>
      </c>
      <c r="G17" s="16">
        <f t="shared" si="14"/>
        <v>760</v>
      </c>
      <c r="H17" s="16">
        <f t="shared" si="14"/>
        <v>760</v>
      </c>
      <c r="I17" s="16">
        <f t="shared" si="14"/>
        <v>760</v>
      </c>
      <c r="J17" s="16">
        <f t="shared" si="14"/>
        <v>760</v>
      </c>
      <c r="K17" s="16">
        <f t="shared" si="14"/>
        <v>760</v>
      </c>
      <c r="L17" s="16">
        <f t="shared" si="14"/>
        <v>760</v>
      </c>
      <c r="M17" s="16">
        <f t="shared" si="14"/>
        <v>760</v>
      </c>
      <c r="N17" s="16">
        <f t="shared" si="14"/>
        <v>760</v>
      </c>
      <c r="O17" s="16">
        <f t="shared" si="14"/>
        <v>760</v>
      </c>
      <c r="P17" s="16">
        <f t="shared" si="14"/>
        <v>760</v>
      </c>
      <c r="Q17" s="16">
        <f t="shared" si="14"/>
        <v>760</v>
      </c>
      <c r="R17" s="16">
        <f t="shared" si="14"/>
        <v>760</v>
      </c>
      <c r="S17" s="16">
        <f t="shared" si="14"/>
        <v>760</v>
      </c>
      <c r="T17" s="16">
        <f t="shared" si="14"/>
        <v>760</v>
      </c>
      <c r="U17" s="16">
        <f t="shared" si="14"/>
        <v>760</v>
      </c>
      <c r="V17" s="16">
        <f t="shared" si="14"/>
        <v>760</v>
      </c>
      <c r="W17" s="16">
        <f t="shared" si="15"/>
        <v>760</v>
      </c>
      <c r="X17" s="16">
        <f t="shared" si="15"/>
        <v>760</v>
      </c>
      <c r="Y17" s="16">
        <f t="shared" si="15"/>
        <v>760</v>
      </c>
      <c r="Z17" s="16">
        <f t="shared" si="15"/>
        <v>760</v>
      </c>
      <c r="AA17" s="16">
        <f t="shared" si="15"/>
        <v>760</v>
      </c>
      <c r="AB17" s="16">
        <f t="shared" si="15"/>
        <v>760</v>
      </c>
      <c r="AC17" s="16">
        <f t="shared" si="15"/>
        <v>760</v>
      </c>
      <c r="AD17" s="16">
        <f t="shared" si="15"/>
        <v>760</v>
      </c>
      <c r="AE17" s="16">
        <f t="shared" si="15"/>
        <v>760</v>
      </c>
      <c r="AF17" s="16">
        <f t="shared" si="15"/>
        <v>760</v>
      </c>
      <c r="AG17" s="16">
        <f t="shared" si="15"/>
        <v>760</v>
      </c>
      <c r="AH17" s="16">
        <f t="shared" si="15"/>
        <v>760</v>
      </c>
      <c r="AI17" s="16">
        <f t="shared" si="15"/>
        <v>760</v>
      </c>
      <c r="AJ17" s="16">
        <f t="shared" si="15"/>
        <v>760</v>
      </c>
      <c r="AK17" s="16">
        <f t="shared" si="15"/>
        <v>760</v>
      </c>
      <c r="AL17" s="16">
        <f t="shared" si="15"/>
        <v>760</v>
      </c>
      <c r="AM17" s="16">
        <f t="shared" si="16"/>
        <v>760</v>
      </c>
      <c r="AN17" s="16">
        <f t="shared" si="16"/>
        <v>760</v>
      </c>
    </row>
    <row r="18" spans="1:40" x14ac:dyDescent="0.35">
      <c r="A18" s="4" t="s">
        <v>38</v>
      </c>
      <c r="B18" s="30">
        <f>-PMT(B17/12,B16*12,B15,0,)*12</f>
        <v>3023253.0436088117</v>
      </c>
      <c r="C18" s="12"/>
      <c r="D18" s="7"/>
      <c r="E18" s="3" t="s">
        <v>39</v>
      </c>
      <c r="F18" s="13">
        <f t="shared" ref="F18:AI18" si="17">SUM(F10:F17)</f>
        <v>2210.2324324324327</v>
      </c>
      <c r="G18" s="13">
        <f t="shared" si="17"/>
        <v>2210.2324324324327</v>
      </c>
      <c r="H18" s="13">
        <f t="shared" si="17"/>
        <v>2210.2324324324327</v>
      </c>
      <c r="I18" s="13">
        <f t="shared" si="17"/>
        <v>2210.2324324324327</v>
      </c>
      <c r="J18" s="13">
        <f t="shared" si="17"/>
        <v>2210.2324324324327</v>
      </c>
      <c r="K18" s="13">
        <f t="shared" si="17"/>
        <v>2210.2324324324327</v>
      </c>
      <c r="L18" s="13">
        <f t="shared" si="17"/>
        <v>2210.2324324324327</v>
      </c>
      <c r="M18" s="13">
        <f t="shared" si="17"/>
        <v>2210.2324324324327</v>
      </c>
      <c r="N18" s="13">
        <f t="shared" si="17"/>
        <v>2210.2324324324327</v>
      </c>
      <c r="O18" s="13">
        <f t="shared" si="17"/>
        <v>2210.2324324324327</v>
      </c>
      <c r="P18" s="13">
        <f t="shared" si="17"/>
        <v>2210.2324324324327</v>
      </c>
      <c r="Q18" s="13">
        <f t="shared" si="17"/>
        <v>2210.2324324324327</v>
      </c>
      <c r="R18" s="13">
        <f t="shared" si="17"/>
        <v>2210.2324324324327</v>
      </c>
      <c r="S18" s="13">
        <f t="shared" si="17"/>
        <v>2210.2324324324327</v>
      </c>
      <c r="T18" s="13">
        <f t="shared" si="17"/>
        <v>2210.2324324324327</v>
      </c>
      <c r="U18" s="13">
        <f t="shared" si="17"/>
        <v>2210.2324324324327</v>
      </c>
      <c r="V18" s="13">
        <f t="shared" si="17"/>
        <v>2210.2324324324327</v>
      </c>
      <c r="W18" s="13">
        <f t="shared" si="17"/>
        <v>2210.2324324324327</v>
      </c>
      <c r="X18" s="13">
        <f t="shared" si="17"/>
        <v>2210.2324324324327</v>
      </c>
      <c r="Y18" s="13">
        <f t="shared" si="17"/>
        <v>2210.2324324324327</v>
      </c>
      <c r="Z18" s="13">
        <f t="shared" si="17"/>
        <v>2210.2324324324327</v>
      </c>
      <c r="AA18" s="13">
        <f t="shared" si="17"/>
        <v>2210.2324324324327</v>
      </c>
      <c r="AB18" s="13">
        <f t="shared" si="17"/>
        <v>2210.2324324324327</v>
      </c>
      <c r="AC18" s="13">
        <f t="shared" si="17"/>
        <v>2210.2324324324327</v>
      </c>
      <c r="AD18" s="13">
        <f t="shared" si="17"/>
        <v>2210.2324324324327</v>
      </c>
      <c r="AE18" s="13">
        <f t="shared" si="17"/>
        <v>2210.2324324324327</v>
      </c>
      <c r="AF18" s="13">
        <f t="shared" si="17"/>
        <v>2210.2324324324327</v>
      </c>
      <c r="AG18" s="13">
        <f t="shared" si="17"/>
        <v>2210.2324324324327</v>
      </c>
      <c r="AH18" s="13">
        <f t="shared" si="17"/>
        <v>2210.2324324324327</v>
      </c>
      <c r="AI18" s="13">
        <f t="shared" si="17"/>
        <v>2210.2324324324327</v>
      </c>
      <c r="AJ18" s="13">
        <f t="shared" ref="AJ18:AN18" si="18">SUM(AJ10:AJ17)</f>
        <v>2210.2324324324327</v>
      </c>
      <c r="AK18" s="13">
        <f t="shared" si="18"/>
        <v>2210.2324324324327</v>
      </c>
      <c r="AL18" s="13">
        <f t="shared" si="18"/>
        <v>2210.2324324324327</v>
      </c>
      <c r="AM18" s="13">
        <f t="shared" si="18"/>
        <v>2210.2324324324327</v>
      </c>
      <c r="AN18" s="13">
        <f t="shared" si="18"/>
        <v>2210.2324324324327</v>
      </c>
    </row>
    <row r="19" spans="1:40" x14ac:dyDescent="0.35">
      <c r="A19" s="1" t="s">
        <v>40</v>
      </c>
      <c r="B19" s="26" t="s">
        <v>30</v>
      </c>
      <c r="D19" s="7"/>
      <c r="E19" s="31" t="s">
        <v>41</v>
      </c>
      <c r="F19" s="32">
        <f>F18/F6</f>
        <v>0.21416980934422797</v>
      </c>
      <c r="G19" s="32">
        <f t="shared" ref="G19:AN19" si="19">G18/G6</f>
        <v>0.21416980934422797</v>
      </c>
      <c r="H19" s="32">
        <f t="shared" si="19"/>
        <v>0.21416980934422797</v>
      </c>
      <c r="I19" s="32">
        <f t="shared" si="19"/>
        <v>0.21416980934422797</v>
      </c>
      <c r="J19" s="32">
        <f>J18/J6</f>
        <v>0.21416980934422797</v>
      </c>
      <c r="K19" s="32">
        <f t="shared" si="19"/>
        <v>0.21416980934422797</v>
      </c>
      <c r="L19" s="32">
        <f t="shared" si="19"/>
        <v>0.21416980934422797</v>
      </c>
      <c r="M19" s="32">
        <f t="shared" si="19"/>
        <v>0.21416980934422797</v>
      </c>
      <c r="N19" s="32">
        <f t="shared" si="19"/>
        <v>0.21416980934422797</v>
      </c>
      <c r="O19" s="32">
        <f t="shared" si="19"/>
        <v>0.21416980934422797</v>
      </c>
      <c r="P19" s="32">
        <f t="shared" si="19"/>
        <v>0.21416980934422797</v>
      </c>
      <c r="Q19" s="32">
        <f t="shared" si="19"/>
        <v>0.21416980934422797</v>
      </c>
      <c r="R19" s="32">
        <f t="shared" si="19"/>
        <v>0.21416980934422797</v>
      </c>
      <c r="S19" s="32">
        <f t="shared" si="19"/>
        <v>0.21416980934422797</v>
      </c>
      <c r="T19" s="32">
        <f t="shared" si="19"/>
        <v>0.21416980934422797</v>
      </c>
      <c r="U19" s="32">
        <f t="shared" si="19"/>
        <v>0.21416980934422797</v>
      </c>
      <c r="V19" s="32">
        <f t="shared" si="19"/>
        <v>0.21416980934422797</v>
      </c>
      <c r="W19" s="32">
        <f t="shared" si="19"/>
        <v>0.21416980934422797</v>
      </c>
      <c r="X19" s="32">
        <f t="shared" si="19"/>
        <v>0.21416980934422797</v>
      </c>
      <c r="Y19" s="32">
        <f t="shared" si="19"/>
        <v>0.21416980934422797</v>
      </c>
      <c r="Z19" s="32">
        <f t="shared" si="19"/>
        <v>0.21416980934422797</v>
      </c>
      <c r="AA19" s="32">
        <f t="shared" si="19"/>
        <v>0.21416980934422797</v>
      </c>
      <c r="AB19" s="32">
        <f t="shared" si="19"/>
        <v>0.21416980934422797</v>
      </c>
      <c r="AC19" s="32">
        <f t="shared" si="19"/>
        <v>0.21416980934422797</v>
      </c>
      <c r="AD19" s="32">
        <f t="shared" si="19"/>
        <v>0.21416980934422797</v>
      </c>
      <c r="AE19" s="32">
        <f t="shared" si="19"/>
        <v>0.21416980934422797</v>
      </c>
      <c r="AF19" s="32">
        <f t="shared" si="19"/>
        <v>0.21416980934422797</v>
      </c>
      <c r="AG19" s="32">
        <f t="shared" si="19"/>
        <v>0.21416980934422797</v>
      </c>
      <c r="AH19" s="32">
        <f t="shared" si="19"/>
        <v>0.21416980934422797</v>
      </c>
      <c r="AI19" s="32">
        <f t="shared" si="19"/>
        <v>0.21416980934422797</v>
      </c>
      <c r="AJ19" s="32">
        <f t="shared" si="19"/>
        <v>0.21416980934422797</v>
      </c>
      <c r="AK19" s="32">
        <f t="shared" si="19"/>
        <v>0.21416980934422797</v>
      </c>
      <c r="AL19" s="32">
        <f t="shared" si="19"/>
        <v>0.21416980934422797</v>
      </c>
      <c r="AM19" s="32">
        <f t="shared" si="19"/>
        <v>0.21416980934422797</v>
      </c>
      <c r="AN19" s="32">
        <f t="shared" si="19"/>
        <v>0.21416980934422797</v>
      </c>
    </row>
    <row r="20" spans="1:40" x14ac:dyDescent="0.35">
      <c r="A20" s="4" t="s">
        <v>32</v>
      </c>
      <c r="B20" s="11">
        <v>54000000</v>
      </c>
      <c r="D20" s="7"/>
    </row>
    <row r="21" spans="1:40" x14ac:dyDescent="0.35">
      <c r="A21" s="4" t="s">
        <v>34</v>
      </c>
      <c r="B21" s="5">
        <v>14</v>
      </c>
      <c r="C21" s="12"/>
      <c r="D21" s="7" t="s">
        <v>42</v>
      </c>
      <c r="E21" s="8" t="s">
        <v>43</v>
      </c>
      <c r="F21" s="33">
        <f t="shared" ref="F21:AN21" si="20">F8-F18</f>
        <v>7830.848648648649</v>
      </c>
      <c r="G21" s="33">
        <f t="shared" si="20"/>
        <v>7830.848648648649</v>
      </c>
      <c r="H21" s="33">
        <f t="shared" si="20"/>
        <v>7830.848648648649</v>
      </c>
      <c r="I21" s="33">
        <f t="shared" si="20"/>
        <v>7830.848648648649</v>
      </c>
      <c r="J21" s="33">
        <f t="shared" si="20"/>
        <v>7830.848648648649</v>
      </c>
      <c r="K21" s="33">
        <f t="shared" si="20"/>
        <v>7830.848648648649</v>
      </c>
      <c r="L21" s="33">
        <f t="shared" si="20"/>
        <v>7830.848648648649</v>
      </c>
      <c r="M21" s="33">
        <f t="shared" si="20"/>
        <v>7830.848648648649</v>
      </c>
      <c r="N21" s="33">
        <f t="shared" si="20"/>
        <v>7830.848648648649</v>
      </c>
      <c r="O21" s="33">
        <f t="shared" si="20"/>
        <v>7830.848648648649</v>
      </c>
      <c r="P21" s="33">
        <f t="shared" si="20"/>
        <v>7830.848648648649</v>
      </c>
      <c r="Q21" s="33">
        <f t="shared" si="20"/>
        <v>7830.848648648649</v>
      </c>
      <c r="R21" s="33">
        <f t="shared" si="20"/>
        <v>7830.848648648649</v>
      </c>
      <c r="S21" s="33">
        <f t="shared" si="20"/>
        <v>7830.848648648649</v>
      </c>
      <c r="T21" s="33">
        <f t="shared" si="20"/>
        <v>7830.848648648649</v>
      </c>
      <c r="U21" s="33">
        <f t="shared" si="20"/>
        <v>7830.848648648649</v>
      </c>
      <c r="V21" s="33">
        <f t="shared" si="20"/>
        <v>7830.848648648649</v>
      </c>
      <c r="W21" s="33">
        <f t="shared" si="20"/>
        <v>7830.848648648649</v>
      </c>
      <c r="X21" s="33">
        <f t="shared" si="20"/>
        <v>7830.848648648649</v>
      </c>
      <c r="Y21" s="33">
        <f t="shared" si="20"/>
        <v>7830.848648648649</v>
      </c>
      <c r="Z21" s="33">
        <f t="shared" si="20"/>
        <v>7830.848648648649</v>
      </c>
      <c r="AA21" s="33">
        <f t="shared" si="20"/>
        <v>7830.848648648649</v>
      </c>
      <c r="AB21" s="33">
        <f t="shared" si="20"/>
        <v>7830.848648648649</v>
      </c>
      <c r="AC21" s="33">
        <f t="shared" si="20"/>
        <v>7830.848648648649</v>
      </c>
      <c r="AD21" s="33">
        <f t="shared" si="20"/>
        <v>7830.848648648649</v>
      </c>
      <c r="AE21" s="33">
        <f t="shared" si="20"/>
        <v>7830.848648648649</v>
      </c>
      <c r="AF21" s="33">
        <f t="shared" si="20"/>
        <v>7830.848648648649</v>
      </c>
      <c r="AG21" s="33">
        <f t="shared" si="20"/>
        <v>7830.848648648649</v>
      </c>
      <c r="AH21" s="33">
        <f t="shared" si="20"/>
        <v>7830.848648648649</v>
      </c>
      <c r="AI21" s="33">
        <f t="shared" si="20"/>
        <v>7830.848648648649</v>
      </c>
      <c r="AJ21" s="33">
        <f t="shared" si="20"/>
        <v>7830.848648648649</v>
      </c>
      <c r="AK21" s="33">
        <f t="shared" si="20"/>
        <v>7830.848648648649</v>
      </c>
      <c r="AL21" s="33">
        <f t="shared" si="20"/>
        <v>7830.848648648649</v>
      </c>
      <c r="AM21" s="33">
        <f t="shared" si="20"/>
        <v>7830.848648648649</v>
      </c>
      <c r="AN21" s="33">
        <f t="shared" si="20"/>
        <v>7830.848648648649</v>
      </c>
    </row>
    <row r="22" spans="1:40" x14ac:dyDescent="0.35">
      <c r="A22" s="4" t="s">
        <v>36</v>
      </c>
      <c r="B22" s="28">
        <v>1.4999999999999999E-2</v>
      </c>
      <c r="C22" s="12"/>
      <c r="D22" s="7"/>
      <c r="E22" s="3" t="s">
        <v>44</v>
      </c>
      <c r="F22" s="34">
        <f t="shared" ref="F22:AN22" si="21">IF(IF($B$6="RC造",ROUNDDOWN(MAX(9,47-$B$7*0.8),0),IF($B$6="S造",ROUNDDOWN(MAX(6,34-$B$7*0.8),0),IF($B$6="木造",ROUNDDOWN(MAX(4,22-$B$7*0.8),0),1)))&gt;F3,$B$4*$B$12/IF($B$6="RC造",ROUNDDOWN(MAX(9,47-$B$7*0.8),0),IF($B$6="S造",ROUNDDOWN(MAX(6,34-$B$7*0.8),0),IF($B$6="木造",ROUNDDOWN(MAX(4,22-$B$7*0.8),0),1)))/1000,0)</f>
        <v>2800</v>
      </c>
      <c r="G22" s="34">
        <f t="shared" si="21"/>
        <v>2800</v>
      </c>
      <c r="H22" s="34">
        <f t="shared" si="21"/>
        <v>2800</v>
      </c>
      <c r="I22" s="34">
        <f t="shared" si="21"/>
        <v>2800</v>
      </c>
      <c r="J22" s="34">
        <f t="shared" si="21"/>
        <v>2800</v>
      </c>
      <c r="K22" s="34">
        <f t="shared" si="21"/>
        <v>2800</v>
      </c>
      <c r="L22" s="34">
        <f t="shared" si="21"/>
        <v>2800</v>
      </c>
      <c r="M22" s="34">
        <f t="shared" si="21"/>
        <v>2800</v>
      </c>
      <c r="N22" s="34">
        <f t="shared" si="21"/>
        <v>2800</v>
      </c>
      <c r="O22" s="34">
        <f t="shared" si="21"/>
        <v>2800</v>
      </c>
      <c r="P22" s="34">
        <f t="shared" si="21"/>
        <v>2800</v>
      </c>
      <c r="Q22" s="34">
        <f t="shared" si="21"/>
        <v>2800</v>
      </c>
      <c r="R22" s="34">
        <f t="shared" si="21"/>
        <v>2800</v>
      </c>
      <c r="S22" s="34">
        <f t="shared" si="21"/>
        <v>2800</v>
      </c>
      <c r="T22" s="34">
        <f t="shared" si="21"/>
        <v>2800</v>
      </c>
      <c r="U22" s="34">
        <f t="shared" si="21"/>
        <v>2800</v>
      </c>
      <c r="V22" s="34">
        <f t="shared" si="21"/>
        <v>2800</v>
      </c>
      <c r="W22" s="34">
        <f t="shared" si="21"/>
        <v>2800</v>
      </c>
      <c r="X22" s="34">
        <f t="shared" si="21"/>
        <v>2800</v>
      </c>
      <c r="Y22" s="34">
        <f t="shared" si="21"/>
        <v>0</v>
      </c>
      <c r="Z22" s="34">
        <f t="shared" si="21"/>
        <v>0</v>
      </c>
      <c r="AA22" s="34">
        <f t="shared" si="21"/>
        <v>0</v>
      </c>
      <c r="AB22" s="34">
        <f t="shared" si="21"/>
        <v>0</v>
      </c>
      <c r="AC22" s="34">
        <f t="shared" si="21"/>
        <v>0</v>
      </c>
      <c r="AD22" s="34">
        <f t="shared" si="21"/>
        <v>0</v>
      </c>
      <c r="AE22" s="34">
        <f t="shared" si="21"/>
        <v>0</v>
      </c>
      <c r="AF22" s="34">
        <f t="shared" si="21"/>
        <v>0</v>
      </c>
      <c r="AG22" s="34">
        <f t="shared" si="21"/>
        <v>0</v>
      </c>
      <c r="AH22" s="34">
        <f t="shared" si="21"/>
        <v>0</v>
      </c>
      <c r="AI22" s="34">
        <f t="shared" si="21"/>
        <v>0</v>
      </c>
      <c r="AJ22" s="34">
        <f t="shared" si="21"/>
        <v>0</v>
      </c>
      <c r="AK22" s="34">
        <f t="shared" si="21"/>
        <v>0</v>
      </c>
      <c r="AL22" s="34">
        <f t="shared" si="21"/>
        <v>0</v>
      </c>
      <c r="AM22" s="34">
        <f t="shared" si="21"/>
        <v>0</v>
      </c>
      <c r="AN22" s="34">
        <f t="shared" si="21"/>
        <v>0</v>
      </c>
    </row>
    <row r="23" spans="1:40" x14ac:dyDescent="0.35">
      <c r="A23" s="4" t="s">
        <v>38</v>
      </c>
      <c r="B23" s="30">
        <f>-PMT(B22/12,B21*12,B20,0,)*12</f>
        <v>4278708.8292858917</v>
      </c>
      <c r="C23" s="12"/>
      <c r="D23" s="7"/>
      <c r="E23" s="3" t="str">
        <f t="shared" ref="E23:AN23" si="22">E27</f>
        <v>金利支払い</v>
      </c>
      <c r="F23" s="34">
        <f t="shared" si="22"/>
        <v>1857.8214285714284</v>
      </c>
      <c r="G23" s="34">
        <f t="shared" si="22"/>
        <v>1763.4642857142858</v>
      </c>
      <c r="H23" s="34">
        <f t="shared" si="22"/>
        <v>1669.1071428571429</v>
      </c>
      <c r="I23" s="34">
        <f t="shared" si="22"/>
        <v>1574.7500000000005</v>
      </c>
      <c r="J23" s="34">
        <f t="shared" si="22"/>
        <v>1480.3928571428573</v>
      </c>
      <c r="K23" s="34">
        <f t="shared" si="22"/>
        <v>1386.0357142857147</v>
      </c>
      <c r="L23" s="34">
        <f t="shared" si="22"/>
        <v>1291.6785714285716</v>
      </c>
      <c r="M23" s="34">
        <f t="shared" si="22"/>
        <v>1197.3214285714289</v>
      </c>
      <c r="N23" s="34">
        <f t="shared" si="22"/>
        <v>1102.9642857142858</v>
      </c>
      <c r="O23" s="34">
        <f t="shared" si="22"/>
        <v>1008.6071428571429</v>
      </c>
      <c r="P23" s="34">
        <f t="shared" si="22"/>
        <v>914.25</v>
      </c>
      <c r="Q23" s="34">
        <f t="shared" si="22"/>
        <v>819.89285714285711</v>
      </c>
      <c r="R23" s="34">
        <f t="shared" si="22"/>
        <v>725.53571428571422</v>
      </c>
      <c r="S23" s="34">
        <f t="shared" si="22"/>
        <v>631.17857142857133</v>
      </c>
      <c r="T23" s="34">
        <f t="shared" si="22"/>
        <v>565.75</v>
      </c>
      <c r="U23" s="34">
        <f t="shared" si="22"/>
        <v>529.24999999999989</v>
      </c>
      <c r="V23" s="34">
        <f t="shared" si="22"/>
        <v>492.74999999999983</v>
      </c>
      <c r="W23" s="34">
        <f t="shared" si="22"/>
        <v>456.24999999999977</v>
      </c>
      <c r="X23" s="34">
        <f t="shared" si="22"/>
        <v>419.74999999999983</v>
      </c>
      <c r="Y23" s="34">
        <f t="shared" si="22"/>
        <v>383.24999999999983</v>
      </c>
      <c r="Z23" s="34">
        <f t="shared" si="22"/>
        <v>346.74999999999983</v>
      </c>
      <c r="AA23" s="34">
        <f t="shared" si="22"/>
        <v>310.24999999999989</v>
      </c>
      <c r="AB23" s="34">
        <f t="shared" si="22"/>
        <v>273.74999999999989</v>
      </c>
      <c r="AC23" s="34">
        <f t="shared" si="22"/>
        <v>237.24999999999994</v>
      </c>
      <c r="AD23" s="34">
        <f t="shared" si="22"/>
        <v>200.74999999999991</v>
      </c>
      <c r="AE23" s="34">
        <f t="shared" si="22"/>
        <v>164.24999999999991</v>
      </c>
      <c r="AF23" s="34">
        <f t="shared" si="22"/>
        <v>127.74999999999991</v>
      </c>
      <c r="AG23" s="34">
        <f t="shared" si="22"/>
        <v>91.249999999999901</v>
      </c>
      <c r="AH23" s="34">
        <f t="shared" si="22"/>
        <v>54.749999999999893</v>
      </c>
      <c r="AI23" s="34">
        <f t="shared" si="22"/>
        <v>18.24999999999989</v>
      </c>
      <c r="AJ23" s="34">
        <f t="shared" si="22"/>
        <v>-1.091393642127514E-13</v>
      </c>
      <c r="AK23" s="34">
        <f t="shared" si="22"/>
        <v>-1.091393642127514E-13</v>
      </c>
      <c r="AL23" s="34">
        <f t="shared" si="22"/>
        <v>-1.091393642127514E-13</v>
      </c>
      <c r="AM23" s="34">
        <f t="shared" si="22"/>
        <v>-1.091393642127514E-13</v>
      </c>
      <c r="AN23" s="34">
        <f t="shared" si="22"/>
        <v>-1.091393642127514E-13</v>
      </c>
    </row>
    <row r="24" spans="1:40" x14ac:dyDescent="0.35">
      <c r="A24" s="69" t="s">
        <v>45</v>
      </c>
      <c r="B24" s="69"/>
      <c r="C24" s="12"/>
      <c r="D24" s="7"/>
      <c r="E24" s="8" t="s">
        <v>46</v>
      </c>
      <c r="F24" s="33">
        <f t="shared" ref="F24:AN24" si="23">F31-F22+F28</f>
        <v>3173.0272200772197</v>
      </c>
      <c r="G24" s="33">
        <f t="shared" si="23"/>
        <v>3267.3843629343628</v>
      </c>
      <c r="H24" s="33">
        <f t="shared" si="23"/>
        <v>3361.7415057915059</v>
      </c>
      <c r="I24" s="33">
        <f t="shared" si="23"/>
        <v>3456.0986486486481</v>
      </c>
      <c r="J24" s="33">
        <f t="shared" si="23"/>
        <v>3550.4557915057912</v>
      </c>
      <c r="K24" s="33">
        <f t="shared" si="23"/>
        <v>3644.8129343629353</v>
      </c>
      <c r="L24" s="33">
        <f t="shared" si="23"/>
        <v>3739.1700772200766</v>
      </c>
      <c r="M24" s="33">
        <f t="shared" si="23"/>
        <v>3833.5272200772197</v>
      </c>
      <c r="N24" s="33">
        <f t="shared" si="23"/>
        <v>3927.8843629343628</v>
      </c>
      <c r="O24" s="33">
        <f t="shared" si="23"/>
        <v>4022.2415057915059</v>
      </c>
      <c r="P24" s="33">
        <f t="shared" si="23"/>
        <v>4116.598648648649</v>
      </c>
      <c r="Q24" s="33">
        <f t="shared" si="23"/>
        <v>4210.9557915057921</v>
      </c>
      <c r="R24" s="33">
        <f t="shared" si="23"/>
        <v>4305.3129343629353</v>
      </c>
      <c r="S24" s="33">
        <f t="shared" si="23"/>
        <v>4399.6700772200775</v>
      </c>
      <c r="T24" s="33">
        <f t="shared" si="23"/>
        <v>4465.098648648649</v>
      </c>
      <c r="U24" s="33">
        <f t="shared" si="23"/>
        <v>4501.598648648649</v>
      </c>
      <c r="V24" s="33">
        <f t="shared" si="23"/>
        <v>4538.098648648649</v>
      </c>
      <c r="W24" s="33">
        <f t="shared" si="23"/>
        <v>4574.598648648649</v>
      </c>
      <c r="X24" s="33">
        <f t="shared" si="23"/>
        <v>4611.098648648649</v>
      </c>
      <c r="Y24" s="33">
        <f t="shared" si="23"/>
        <v>7447.598648648649</v>
      </c>
      <c r="Z24" s="33">
        <f t="shared" si="23"/>
        <v>7484.098648648649</v>
      </c>
      <c r="AA24" s="33">
        <f t="shared" si="23"/>
        <v>7520.598648648649</v>
      </c>
      <c r="AB24" s="33">
        <f t="shared" si="23"/>
        <v>7557.098648648649</v>
      </c>
      <c r="AC24" s="33">
        <f t="shared" si="23"/>
        <v>7593.598648648649</v>
      </c>
      <c r="AD24" s="33">
        <f t="shared" si="23"/>
        <v>7630.098648648649</v>
      </c>
      <c r="AE24" s="33">
        <f t="shared" si="23"/>
        <v>7666.598648648649</v>
      </c>
      <c r="AF24" s="33">
        <f t="shared" si="23"/>
        <v>7703.098648648649</v>
      </c>
      <c r="AG24" s="33">
        <f t="shared" si="23"/>
        <v>7739.598648648649</v>
      </c>
      <c r="AH24" s="33">
        <f t="shared" si="23"/>
        <v>7776.098648648649</v>
      </c>
      <c r="AI24" s="33">
        <f t="shared" si="23"/>
        <v>7812.598648648649</v>
      </c>
      <c r="AJ24" s="33">
        <f t="shared" si="23"/>
        <v>7830.848648648649</v>
      </c>
      <c r="AK24" s="33">
        <f t="shared" si="23"/>
        <v>7830.848648648649</v>
      </c>
      <c r="AL24" s="33">
        <f t="shared" si="23"/>
        <v>7830.848648648649</v>
      </c>
      <c r="AM24" s="33">
        <f t="shared" si="23"/>
        <v>7830.848648648649</v>
      </c>
      <c r="AN24" s="33">
        <f t="shared" si="23"/>
        <v>7830.848648648649</v>
      </c>
    </row>
    <row r="25" spans="1:40" x14ac:dyDescent="0.35">
      <c r="A25" s="5" t="s">
        <v>47</v>
      </c>
      <c r="B25" s="11">
        <v>48000</v>
      </c>
      <c r="C25" s="12"/>
      <c r="D25" s="7"/>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x14ac:dyDescent="0.35">
      <c r="A26" s="5" t="s">
        <v>48</v>
      </c>
      <c r="B26" s="11">
        <v>84000</v>
      </c>
      <c r="C26" s="12"/>
      <c r="D26" s="7" t="s">
        <v>49</v>
      </c>
      <c r="E26" s="8" t="s">
        <v>50</v>
      </c>
      <c r="F26" s="16">
        <f>F74+F79</f>
        <v>8148.2976190476202</v>
      </c>
      <c r="G26" s="16">
        <f t="shared" ref="G26:AN26" si="24">G74+G79</f>
        <v>8053.9404761904771</v>
      </c>
      <c r="H26" s="16">
        <f t="shared" si="24"/>
        <v>7959.5833333333339</v>
      </c>
      <c r="I26" s="16">
        <f t="shared" si="24"/>
        <v>7865.2261904761917</v>
      </c>
      <c r="J26" s="16">
        <f t="shared" si="24"/>
        <v>7770.8690476190486</v>
      </c>
      <c r="K26" s="16">
        <f t="shared" si="24"/>
        <v>7676.5119047619046</v>
      </c>
      <c r="L26" s="16">
        <f t="shared" si="24"/>
        <v>7582.1547619047633</v>
      </c>
      <c r="M26" s="16">
        <f t="shared" si="24"/>
        <v>7487.7976190476202</v>
      </c>
      <c r="N26" s="16">
        <f t="shared" si="24"/>
        <v>7393.4404761904771</v>
      </c>
      <c r="O26" s="16">
        <f t="shared" si="24"/>
        <v>7299.0833333333339</v>
      </c>
      <c r="P26" s="16">
        <f t="shared" si="24"/>
        <v>7204.7261904761908</v>
      </c>
      <c r="Q26" s="16">
        <f t="shared" si="24"/>
        <v>7110.3690476190477</v>
      </c>
      <c r="R26" s="16">
        <f t="shared" si="24"/>
        <v>7016.0119047619046</v>
      </c>
      <c r="S26" s="16">
        <f t="shared" si="24"/>
        <v>6921.6547619047624</v>
      </c>
      <c r="T26" s="16">
        <f t="shared" si="24"/>
        <v>2999.0833333333335</v>
      </c>
      <c r="U26" s="16">
        <f t="shared" si="24"/>
        <v>2962.583333333333</v>
      </c>
      <c r="V26" s="16">
        <f t="shared" si="24"/>
        <v>2926.083333333333</v>
      </c>
      <c r="W26" s="16">
        <f t="shared" si="24"/>
        <v>2889.583333333333</v>
      </c>
      <c r="X26" s="16">
        <f t="shared" si="24"/>
        <v>2853.083333333333</v>
      </c>
      <c r="Y26" s="16">
        <f t="shared" si="24"/>
        <v>2816.583333333333</v>
      </c>
      <c r="Z26" s="16">
        <f t="shared" si="24"/>
        <v>2780.083333333333</v>
      </c>
      <c r="AA26" s="16">
        <f t="shared" si="24"/>
        <v>2743.5833333333335</v>
      </c>
      <c r="AB26" s="16">
        <f t="shared" si="24"/>
        <v>2707.0833333333335</v>
      </c>
      <c r="AC26" s="16">
        <f t="shared" si="24"/>
        <v>2670.5833333333335</v>
      </c>
      <c r="AD26" s="16">
        <f t="shared" si="24"/>
        <v>2634.0833333333335</v>
      </c>
      <c r="AE26" s="16">
        <f t="shared" si="24"/>
        <v>2597.5833333333335</v>
      </c>
      <c r="AF26" s="16">
        <f t="shared" si="24"/>
        <v>2561.0833333333335</v>
      </c>
      <c r="AG26" s="16">
        <f t="shared" si="24"/>
        <v>2524.5833333333335</v>
      </c>
      <c r="AH26" s="16">
        <f t="shared" si="24"/>
        <v>2488.0833333333335</v>
      </c>
      <c r="AI26" s="16">
        <f t="shared" si="24"/>
        <v>2451.5833333333335</v>
      </c>
      <c r="AJ26" s="16">
        <f t="shared" si="24"/>
        <v>-1.091393642127514E-13</v>
      </c>
      <c r="AK26" s="16">
        <f t="shared" si="24"/>
        <v>-1.091393642127514E-13</v>
      </c>
      <c r="AL26" s="16">
        <f t="shared" si="24"/>
        <v>-1.091393642127514E-13</v>
      </c>
      <c r="AM26" s="16">
        <f t="shared" si="24"/>
        <v>-1.091393642127514E-13</v>
      </c>
      <c r="AN26" s="16">
        <f t="shared" si="24"/>
        <v>-1.091393642127514E-13</v>
      </c>
    </row>
    <row r="27" spans="1:40" x14ac:dyDescent="0.35">
      <c r="A27" s="35" t="s">
        <v>51</v>
      </c>
      <c r="B27" s="11">
        <v>250000</v>
      </c>
      <c r="D27" s="36">
        <f>SUM(F27:AN27)</f>
        <v>22095.000000000004</v>
      </c>
      <c r="E27" s="37" t="s">
        <v>52</v>
      </c>
      <c r="F27" s="38">
        <f t="shared" ref="F27:AN29" si="25">F75+F80</f>
        <v>1857.8214285714284</v>
      </c>
      <c r="G27" s="38">
        <f t="shared" si="25"/>
        <v>1763.4642857142858</v>
      </c>
      <c r="H27" s="38">
        <f t="shared" si="25"/>
        <v>1669.1071428571429</v>
      </c>
      <c r="I27" s="38">
        <f t="shared" si="25"/>
        <v>1574.7500000000005</v>
      </c>
      <c r="J27" s="38">
        <f t="shared" si="25"/>
        <v>1480.3928571428573</v>
      </c>
      <c r="K27" s="38">
        <f t="shared" si="25"/>
        <v>1386.0357142857147</v>
      </c>
      <c r="L27" s="38">
        <f t="shared" si="25"/>
        <v>1291.6785714285716</v>
      </c>
      <c r="M27" s="38">
        <f t="shared" si="25"/>
        <v>1197.3214285714289</v>
      </c>
      <c r="N27" s="38">
        <f t="shared" si="25"/>
        <v>1102.9642857142858</v>
      </c>
      <c r="O27" s="38">
        <f t="shared" si="25"/>
        <v>1008.6071428571429</v>
      </c>
      <c r="P27" s="38">
        <f t="shared" si="25"/>
        <v>914.25</v>
      </c>
      <c r="Q27" s="38">
        <f t="shared" si="25"/>
        <v>819.89285714285711</v>
      </c>
      <c r="R27" s="38">
        <f t="shared" si="25"/>
        <v>725.53571428571422</v>
      </c>
      <c r="S27" s="38">
        <f t="shared" si="25"/>
        <v>631.17857142857133</v>
      </c>
      <c r="T27" s="38">
        <f t="shared" si="25"/>
        <v>565.75</v>
      </c>
      <c r="U27" s="38">
        <f t="shared" si="25"/>
        <v>529.24999999999989</v>
      </c>
      <c r="V27" s="38">
        <f t="shared" si="25"/>
        <v>492.74999999999983</v>
      </c>
      <c r="W27" s="38">
        <f t="shared" si="25"/>
        <v>456.24999999999977</v>
      </c>
      <c r="X27" s="38">
        <f t="shared" si="25"/>
        <v>419.74999999999983</v>
      </c>
      <c r="Y27" s="38">
        <f t="shared" si="25"/>
        <v>383.24999999999983</v>
      </c>
      <c r="Z27" s="38">
        <f t="shared" si="25"/>
        <v>346.74999999999983</v>
      </c>
      <c r="AA27" s="38">
        <f t="shared" si="25"/>
        <v>310.24999999999989</v>
      </c>
      <c r="AB27" s="38">
        <f t="shared" si="25"/>
        <v>273.74999999999989</v>
      </c>
      <c r="AC27" s="38">
        <f t="shared" si="25"/>
        <v>237.24999999999994</v>
      </c>
      <c r="AD27" s="38">
        <f t="shared" si="25"/>
        <v>200.74999999999991</v>
      </c>
      <c r="AE27" s="38">
        <f t="shared" si="25"/>
        <v>164.24999999999991</v>
      </c>
      <c r="AF27" s="38">
        <f t="shared" si="25"/>
        <v>127.74999999999991</v>
      </c>
      <c r="AG27" s="38">
        <f t="shared" si="25"/>
        <v>91.249999999999901</v>
      </c>
      <c r="AH27" s="38">
        <f t="shared" si="25"/>
        <v>54.749999999999893</v>
      </c>
      <c r="AI27" s="38">
        <f t="shared" si="25"/>
        <v>18.24999999999989</v>
      </c>
      <c r="AJ27" s="38">
        <f t="shared" si="25"/>
        <v>-1.091393642127514E-13</v>
      </c>
      <c r="AK27" s="38">
        <f t="shared" si="25"/>
        <v>-1.091393642127514E-13</v>
      </c>
      <c r="AL27" s="38">
        <f t="shared" si="25"/>
        <v>-1.091393642127514E-13</v>
      </c>
      <c r="AM27" s="38">
        <f t="shared" si="25"/>
        <v>-1.091393642127514E-13</v>
      </c>
      <c r="AN27" s="38">
        <f t="shared" si="25"/>
        <v>-1.091393642127514E-13</v>
      </c>
    </row>
    <row r="28" spans="1:40" x14ac:dyDescent="0.35">
      <c r="A28" s="39" t="s">
        <v>53</v>
      </c>
      <c r="B28" s="40" t="s">
        <v>54</v>
      </c>
      <c r="D28" s="36">
        <f>SUM(F28:AN28)</f>
        <v>126999.99999999991</v>
      </c>
      <c r="E28" s="37" t="s">
        <v>55</v>
      </c>
      <c r="F28" s="41">
        <f t="shared" si="25"/>
        <v>6290.4761904761908</v>
      </c>
      <c r="G28" s="41">
        <f t="shared" si="25"/>
        <v>6290.4761904761908</v>
      </c>
      <c r="H28" s="41">
        <f t="shared" si="25"/>
        <v>6290.4761904761908</v>
      </c>
      <c r="I28" s="41">
        <f t="shared" si="25"/>
        <v>6290.4761904761908</v>
      </c>
      <c r="J28" s="41">
        <f t="shared" si="25"/>
        <v>6290.4761904761908</v>
      </c>
      <c r="K28" s="41">
        <f t="shared" si="25"/>
        <v>6290.4761904761908</v>
      </c>
      <c r="L28" s="41">
        <f t="shared" si="25"/>
        <v>6290.4761904761908</v>
      </c>
      <c r="M28" s="41">
        <f t="shared" si="25"/>
        <v>6290.4761904761908</v>
      </c>
      <c r="N28" s="41">
        <f t="shared" si="25"/>
        <v>6290.4761904761908</v>
      </c>
      <c r="O28" s="41">
        <f t="shared" si="25"/>
        <v>6290.4761904761908</v>
      </c>
      <c r="P28" s="41">
        <f t="shared" si="25"/>
        <v>6290.4761904761908</v>
      </c>
      <c r="Q28" s="41">
        <f t="shared" si="25"/>
        <v>6290.4761904761908</v>
      </c>
      <c r="R28" s="41">
        <f t="shared" si="25"/>
        <v>6290.4761904761908</v>
      </c>
      <c r="S28" s="41">
        <f t="shared" si="25"/>
        <v>6290.4761904761908</v>
      </c>
      <c r="T28" s="41">
        <f t="shared" si="25"/>
        <v>2433.3333333333335</v>
      </c>
      <c r="U28" s="41">
        <f t="shared" si="25"/>
        <v>2433.3333333333335</v>
      </c>
      <c r="V28" s="41">
        <f t="shared" si="25"/>
        <v>2433.3333333333335</v>
      </c>
      <c r="W28" s="41">
        <f t="shared" si="25"/>
        <v>2433.3333333333335</v>
      </c>
      <c r="X28" s="41">
        <f t="shared" si="25"/>
        <v>2433.3333333333335</v>
      </c>
      <c r="Y28" s="41">
        <f t="shared" si="25"/>
        <v>2433.3333333333335</v>
      </c>
      <c r="Z28" s="41">
        <f t="shared" si="25"/>
        <v>2433.3333333333335</v>
      </c>
      <c r="AA28" s="41">
        <f t="shared" si="25"/>
        <v>2433.3333333333335</v>
      </c>
      <c r="AB28" s="41">
        <f t="shared" si="25"/>
        <v>2433.3333333333335</v>
      </c>
      <c r="AC28" s="41">
        <f t="shared" si="25"/>
        <v>2433.3333333333335</v>
      </c>
      <c r="AD28" s="41">
        <f t="shared" si="25"/>
        <v>2433.3333333333335</v>
      </c>
      <c r="AE28" s="41">
        <f t="shared" si="25"/>
        <v>2433.3333333333335</v>
      </c>
      <c r="AF28" s="41">
        <f t="shared" si="25"/>
        <v>2433.3333333333335</v>
      </c>
      <c r="AG28" s="41">
        <f t="shared" si="25"/>
        <v>2433.3333333333335</v>
      </c>
      <c r="AH28" s="41">
        <f t="shared" si="25"/>
        <v>2433.3333333333335</v>
      </c>
      <c r="AI28" s="41">
        <f t="shared" si="25"/>
        <v>2433.3333333333335</v>
      </c>
      <c r="AJ28" s="41">
        <f t="shared" si="25"/>
        <v>0</v>
      </c>
      <c r="AK28" s="41">
        <f t="shared" si="25"/>
        <v>0</v>
      </c>
      <c r="AL28" s="41">
        <f t="shared" si="25"/>
        <v>0</v>
      </c>
      <c r="AM28" s="41">
        <f t="shared" si="25"/>
        <v>0</v>
      </c>
      <c r="AN28" s="41">
        <f t="shared" si="25"/>
        <v>0</v>
      </c>
    </row>
    <row r="29" spans="1:40" x14ac:dyDescent="0.35">
      <c r="A29" s="4" t="s">
        <v>56</v>
      </c>
      <c r="B29" s="42">
        <v>0</v>
      </c>
      <c r="C29" s="43"/>
      <c r="D29" s="7"/>
      <c r="E29" s="44" t="s">
        <v>57</v>
      </c>
      <c r="F29" s="16">
        <f t="shared" si="25"/>
        <v>120709.52380952382</v>
      </c>
      <c r="G29" s="16">
        <f t="shared" si="25"/>
        <v>114419.04761904763</v>
      </c>
      <c r="H29" s="16">
        <f t="shared" si="25"/>
        <v>108128.57142857145</v>
      </c>
      <c r="I29" s="16">
        <f t="shared" si="25"/>
        <v>101838.09523809527</v>
      </c>
      <c r="J29" s="16">
        <f t="shared" si="25"/>
        <v>95547.619047619068</v>
      </c>
      <c r="K29" s="16">
        <f t="shared" si="25"/>
        <v>89257.14285714287</v>
      </c>
      <c r="L29" s="16">
        <f t="shared" si="25"/>
        <v>82966.666666666686</v>
      </c>
      <c r="M29" s="16">
        <f t="shared" si="25"/>
        <v>76676.190476190488</v>
      </c>
      <c r="N29" s="16">
        <f t="shared" si="25"/>
        <v>70385.71428571429</v>
      </c>
      <c r="O29" s="16">
        <f t="shared" si="25"/>
        <v>64095.238095238099</v>
      </c>
      <c r="P29" s="16">
        <f t="shared" si="25"/>
        <v>57804.761904761908</v>
      </c>
      <c r="Q29" s="16">
        <f t="shared" si="25"/>
        <v>51514.28571428571</v>
      </c>
      <c r="R29" s="16">
        <f t="shared" si="25"/>
        <v>45223.809523809519</v>
      </c>
      <c r="S29" s="16">
        <f t="shared" si="25"/>
        <v>38933.333333333328</v>
      </c>
      <c r="T29" s="16">
        <f t="shared" si="25"/>
        <v>36499.999999999993</v>
      </c>
      <c r="U29" s="16">
        <f t="shared" si="25"/>
        <v>34066.666666666657</v>
      </c>
      <c r="V29" s="16">
        <f t="shared" si="25"/>
        <v>31633.333333333321</v>
      </c>
      <c r="W29" s="16">
        <f t="shared" si="25"/>
        <v>29199.999999999989</v>
      </c>
      <c r="X29" s="16">
        <f t="shared" si="25"/>
        <v>26766.666666666657</v>
      </c>
      <c r="Y29" s="16">
        <f t="shared" si="25"/>
        <v>24333.333333333325</v>
      </c>
      <c r="Z29" s="16">
        <f t="shared" si="25"/>
        <v>21899.999999999993</v>
      </c>
      <c r="AA29" s="16">
        <f t="shared" si="25"/>
        <v>19466.666666666661</v>
      </c>
      <c r="AB29" s="16">
        <f t="shared" si="25"/>
        <v>17033.333333333328</v>
      </c>
      <c r="AC29" s="16">
        <f t="shared" si="25"/>
        <v>14599.999999999996</v>
      </c>
      <c r="AD29" s="16">
        <f t="shared" si="25"/>
        <v>12166.666666666661</v>
      </c>
      <c r="AE29" s="16">
        <f t="shared" si="25"/>
        <v>9733.3333333333285</v>
      </c>
      <c r="AF29" s="16">
        <f t="shared" si="25"/>
        <v>7299.9999999999936</v>
      </c>
      <c r="AG29" s="16">
        <f t="shared" si="25"/>
        <v>4866.6666666666597</v>
      </c>
      <c r="AH29" s="16">
        <f t="shared" si="25"/>
        <v>2433.3333333333262</v>
      </c>
      <c r="AI29" s="16">
        <f t="shared" si="25"/>
        <v>-7.2759576141834259E-12</v>
      </c>
      <c r="AJ29" s="16">
        <f t="shared" si="25"/>
        <v>-7.2759576141834259E-12</v>
      </c>
      <c r="AK29" s="16">
        <f t="shared" si="25"/>
        <v>-7.2759576141834259E-12</v>
      </c>
      <c r="AL29" s="16">
        <f t="shared" si="25"/>
        <v>-7.2759576141834259E-12</v>
      </c>
      <c r="AM29" s="16">
        <f t="shared" si="25"/>
        <v>-7.2759576141834259E-12</v>
      </c>
      <c r="AN29" s="16">
        <f t="shared" si="25"/>
        <v>-7.2759576141834259E-12</v>
      </c>
    </row>
    <row r="30" spans="1:40" x14ac:dyDescent="0.35">
      <c r="A30" s="45" t="s">
        <v>58</v>
      </c>
      <c r="B30" s="6" t="s">
        <v>59</v>
      </c>
      <c r="C30" s="46"/>
      <c r="D30" s="7"/>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40" x14ac:dyDescent="0.35">
      <c r="A31" s="4" t="s">
        <v>60</v>
      </c>
      <c r="B31" s="47">
        <v>2</v>
      </c>
      <c r="D31" s="7" t="s">
        <v>61</v>
      </c>
      <c r="E31" s="8" t="s">
        <v>62</v>
      </c>
      <c r="F31" s="16">
        <f t="shared" ref="F31:AN31" si="26">F21-F26</f>
        <v>-317.44897039897114</v>
      </c>
      <c r="G31" s="16">
        <f t="shared" si="26"/>
        <v>-223.09182754182802</v>
      </c>
      <c r="H31" s="16">
        <f t="shared" si="26"/>
        <v>-128.73468468468491</v>
      </c>
      <c r="I31" s="16">
        <f t="shared" si="26"/>
        <v>-34.3775418275427</v>
      </c>
      <c r="J31" s="16">
        <f t="shared" si="26"/>
        <v>59.979601029600417</v>
      </c>
      <c r="K31" s="16">
        <f t="shared" si="26"/>
        <v>154.33674388674444</v>
      </c>
      <c r="L31" s="16">
        <f t="shared" si="26"/>
        <v>248.69388674388574</v>
      </c>
      <c r="M31" s="16">
        <f t="shared" si="26"/>
        <v>343.05102960102886</v>
      </c>
      <c r="N31" s="16">
        <f t="shared" si="26"/>
        <v>437.40817245817198</v>
      </c>
      <c r="O31" s="16">
        <f t="shared" si="26"/>
        <v>531.76531531531509</v>
      </c>
      <c r="P31" s="16">
        <f t="shared" si="26"/>
        <v>626.12245817245821</v>
      </c>
      <c r="Q31" s="16">
        <f t="shared" si="26"/>
        <v>720.47960102960133</v>
      </c>
      <c r="R31" s="16">
        <f t="shared" si="26"/>
        <v>814.83674388674444</v>
      </c>
      <c r="S31" s="16">
        <f t="shared" si="26"/>
        <v>909.19388674388665</v>
      </c>
      <c r="T31" s="16">
        <f t="shared" si="26"/>
        <v>4831.7653153153151</v>
      </c>
      <c r="U31" s="16">
        <f t="shared" si="26"/>
        <v>4868.265315315316</v>
      </c>
      <c r="V31" s="16">
        <f t="shared" si="26"/>
        <v>4904.765315315316</v>
      </c>
      <c r="W31" s="16">
        <f t="shared" si="26"/>
        <v>4941.265315315316</v>
      </c>
      <c r="X31" s="16">
        <f t="shared" si="26"/>
        <v>4977.765315315316</v>
      </c>
      <c r="Y31" s="16">
        <f t="shared" si="26"/>
        <v>5014.265315315316</v>
      </c>
      <c r="Z31" s="16">
        <f t="shared" si="26"/>
        <v>5050.765315315316</v>
      </c>
      <c r="AA31" s="16">
        <f t="shared" si="26"/>
        <v>5087.2653153153151</v>
      </c>
      <c r="AB31" s="16">
        <f t="shared" si="26"/>
        <v>5123.7653153153151</v>
      </c>
      <c r="AC31" s="16">
        <f t="shared" si="26"/>
        <v>5160.2653153153151</v>
      </c>
      <c r="AD31" s="16">
        <f t="shared" si="26"/>
        <v>5196.7653153153151</v>
      </c>
      <c r="AE31" s="16">
        <f t="shared" si="26"/>
        <v>5233.2653153153151</v>
      </c>
      <c r="AF31" s="16">
        <f t="shared" si="26"/>
        <v>5269.7653153153151</v>
      </c>
      <c r="AG31" s="16">
        <f t="shared" si="26"/>
        <v>5306.2653153153151</v>
      </c>
      <c r="AH31" s="16">
        <f t="shared" si="26"/>
        <v>5342.7653153153151</v>
      </c>
      <c r="AI31" s="16">
        <f t="shared" si="26"/>
        <v>5379.2653153153151</v>
      </c>
      <c r="AJ31" s="16">
        <f t="shared" si="26"/>
        <v>7830.848648648649</v>
      </c>
      <c r="AK31" s="16">
        <f t="shared" si="26"/>
        <v>7830.848648648649</v>
      </c>
      <c r="AL31" s="16">
        <f t="shared" si="26"/>
        <v>7830.848648648649</v>
      </c>
      <c r="AM31" s="16">
        <f t="shared" si="26"/>
        <v>7830.848648648649</v>
      </c>
      <c r="AN31" s="16">
        <f t="shared" si="26"/>
        <v>7830.848648648649</v>
      </c>
    </row>
    <row r="32" spans="1:40" x14ac:dyDescent="0.35">
      <c r="A32" s="4" t="s">
        <v>63</v>
      </c>
      <c r="B32" s="47">
        <v>6</v>
      </c>
      <c r="D32" s="7"/>
      <c r="E32" s="8" t="s">
        <v>64</v>
      </c>
      <c r="F32" s="33">
        <f>SUM($F31:F$31)</f>
        <v>-317.44897039897114</v>
      </c>
      <c r="G32" s="33">
        <f>SUM($F31:G$31)</f>
        <v>-540.54079794079917</v>
      </c>
      <c r="H32" s="33">
        <f>SUM($F31:H$31)</f>
        <v>-669.27548262548407</v>
      </c>
      <c r="I32" s="33">
        <f>SUM($F31:I$31)</f>
        <v>-703.65302445302677</v>
      </c>
      <c r="J32" s="33">
        <f>SUM($F31:J$31)</f>
        <v>-643.67342342342636</v>
      </c>
      <c r="K32" s="33">
        <f>SUM($F31:K$31)</f>
        <v>-489.33667953668191</v>
      </c>
      <c r="L32" s="33">
        <f>SUM($F31:L$31)</f>
        <v>-240.64279279279617</v>
      </c>
      <c r="M32" s="33">
        <f>SUM($F31:M$31)</f>
        <v>102.40823680823269</v>
      </c>
      <c r="N32" s="33">
        <f>SUM($F31:N$31)</f>
        <v>539.81640926640466</v>
      </c>
      <c r="O32" s="33">
        <f>SUM($F31:O$31)</f>
        <v>1071.5817245817198</v>
      </c>
      <c r="P32" s="33">
        <f>SUM($F31:P$31)</f>
        <v>1697.704182754178</v>
      </c>
      <c r="Q32" s="33">
        <f>SUM($F31:Q$31)</f>
        <v>2418.1837837837793</v>
      </c>
      <c r="R32" s="33">
        <f>SUM($F31:R$31)</f>
        <v>3233.0205276705237</v>
      </c>
      <c r="S32" s="33">
        <f>SUM($F31:S$31)</f>
        <v>4142.2144144144104</v>
      </c>
      <c r="T32" s="33">
        <f>SUM($F31:T$31)</f>
        <v>8973.9797297297264</v>
      </c>
      <c r="U32" s="33">
        <f>SUM($F31:U$31)</f>
        <v>13842.245045045041</v>
      </c>
      <c r="V32" s="33">
        <f>SUM($F31:V$31)</f>
        <v>18747.010360360357</v>
      </c>
      <c r="W32" s="33">
        <f>SUM($F31:W$31)</f>
        <v>23688.275675675672</v>
      </c>
      <c r="X32" s="33">
        <f>SUM($F31:X$31)</f>
        <v>28666.040990990987</v>
      </c>
      <c r="Y32" s="33">
        <f>SUM($F31:Y$31)</f>
        <v>33680.306306306302</v>
      </c>
      <c r="Z32" s="33">
        <f>SUM($F31:Z$31)</f>
        <v>38731.071621621617</v>
      </c>
      <c r="AA32" s="33">
        <f>SUM($F31:AA$31)</f>
        <v>43818.336936936932</v>
      </c>
      <c r="AB32" s="33">
        <f>SUM($F31:AB$31)</f>
        <v>48942.102252252247</v>
      </c>
      <c r="AC32" s="33">
        <f>SUM($F31:AC$31)</f>
        <v>54102.367567567562</v>
      </c>
      <c r="AD32" s="33">
        <f>SUM($F31:AD$31)</f>
        <v>59299.132882882877</v>
      </c>
      <c r="AE32" s="33">
        <f>SUM($F31:AE$31)</f>
        <v>64532.398198198192</v>
      </c>
      <c r="AF32" s="33">
        <f>SUM($F31:AF$31)</f>
        <v>69802.163513513515</v>
      </c>
      <c r="AG32" s="33">
        <f>SUM($F31:AG$31)</f>
        <v>75108.428828828823</v>
      </c>
      <c r="AH32" s="33">
        <f>SUM($F31:AH$31)</f>
        <v>80451.19414414413</v>
      </c>
      <c r="AI32" s="33">
        <f>SUM($F31:AI$31)</f>
        <v>85830.459459459438</v>
      </c>
      <c r="AJ32" s="33">
        <f>SUM($F31:AJ$31)</f>
        <v>93661.308108108089</v>
      </c>
      <c r="AK32" s="33">
        <f>SUM($F31:AK$31)</f>
        <v>101492.15675675674</v>
      </c>
      <c r="AL32" s="33">
        <f>SUM($F31:AL$31)</f>
        <v>109323.00540540539</v>
      </c>
      <c r="AM32" s="33">
        <f>SUM($F31:AM$31)</f>
        <v>117153.85405405404</v>
      </c>
      <c r="AN32" s="33">
        <f>SUM($F31:AN$31)</f>
        <v>124984.70270270269</v>
      </c>
    </row>
    <row r="33" spans="1:16" x14ac:dyDescent="0.35">
      <c r="A33" s="48" t="s">
        <v>65</v>
      </c>
      <c r="B33" s="49">
        <v>2</v>
      </c>
      <c r="D33" s="7"/>
      <c r="E33" s="50" t="s">
        <v>66</v>
      </c>
    </row>
    <row r="34" spans="1:16" ht="18.75" x14ac:dyDescent="0.35">
      <c r="A34" s="51" t="s">
        <v>67</v>
      </c>
      <c r="B34" s="52"/>
    </row>
    <row r="35" spans="1:16" x14ac:dyDescent="0.35">
      <c r="A35" s="53" t="str">
        <f>HYPERLINK("https://takuchannel.net","許可なく二次配布は厳禁です。　（ https://takuchannel.net ）")</f>
        <v>許可なく二次配布は厳禁です。　（ https://takuchannel.net ）</v>
      </c>
      <c r="B35" s="53"/>
    </row>
    <row r="36" spans="1:16" x14ac:dyDescent="0.35">
      <c r="A36" s="70" t="s">
        <v>68</v>
      </c>
      <c r="B36" s="70"/>
      <c r="C36" s="70"/>
      <c r="D36" s="70"/>
      <c r="E36" s="70"/>
      <c r="F36" s="70"/>
      <c r="G36" s="70"/>
      <c r="H36" s="70"/>
      <c r="I36" s="70"/>
      <c r="J36" s="70"/>
    </row>
    <row r="37" spans="1:16" x14ac:dyDescent="0.35">
      <c r="A37" s="54"/>
      <c r="B37" s="55"/>
      <c r="C37" s="54"/>
      <c r="D37" s="56"/>
      <c r="E37" s="56"/>
      <c r="F37" s="56"/>
      <c r="G37" s="56"/>
      <c r="H37" s="56"/>
      <c r="I37" s="56"/>
      <c r="J37" s="56"/>
      <c r="K37" s="56"/>
      <c r="L37" s="56"/>
      <c r="M37" s="56"/>
      <c r="N37" s="56"/>
      <c r="O37" s="56"/>
      <c r="P37" s="56"/>
    </row>
    <row r="38" spans="1:16" x14ac:dyDescent="0.35">
      <c r="B38" s="57"/>
      <c r="D38" s="58" t="s">
        <v>69</v>
      </c>
      <c r="E38" s="3" t="s">
        <v>70</v>
      </c>
      <c r="F38" s="3">
        <v>1</v>
      </c>
      <c r="G38" s="3">
        <v>2</v>
      </c>
      <c r="H38" s="3">
        <v>3</v>
      </c>
      <c r="I38" s="3">
        <v>4</v>
      </c>
      <c r="J38" s="3">
        <v>5</v>
      </c>
      <c r="K38" s="3">
        <v>6</v>
      </c>
      <c r="L38" s="3">
        <v>7</v>
      </c>
      <c r="M38" s="3">
        <v>8</v>
      </c>
      <c r="N38" s="3">
        <v>9</v>
      </c>
      <c r="O38" s="3">
        <v>10</v>
      </c>
      <c r="P38" s="3">
        <v>11</v>
      </c>
    </row>
    <row r="39" spans="1:16" x14ac:dyDescent="0.35">
      <c r="B39" s="57"/>
      <c r="D39" s="58"/>
      <c r="E39" s="3" t="s">
        <v>71</v>
      </c>
      <c r="F39" s="3">
        <f t="shared" ref="F39:P39" si="27">F4</f>
        <v>33</v>
      </c>
      <c r="G39" s="3">
        <f t="shared" si="27"/>
        <v>34</v>
      </c>
      <c r="H39" s="3">
        <f t="shared" si="27"/>
        <v>35</v>
      </c>
      <c r="I39" s="3">
        <f t="shared" si="27"/>
        <v>36</v>
      </c>
      <c r="J39" s="3">
        <f t="shared" si="27"/>
        <v>37</v>
      </c>
      <c r="K39" s="3">
        <f t="shared" si="27"/>
        <v>38</v>
      </c>
      <c r="L39" s="3">
        <f t="shared" si="27"/>
        <v>39</v>
      </c>
      <c r="M39" s="3">
        <f t="shared" si="27"/>
        <v>40</v>
      </c>
      <c r="N39" s="3">
        <f t="shared" si="27"/>
        <v>41</v>
      </c>
      <c r="O39" s="3">
        <f t="shared" si="27"/>
        <v>42</v>
      </c>
      <c r="P39" s="3">
        <f t="shared" si="27"/>
        <v>43</v>
      </c>
    </row>
    <row r="40" spans="1:16" x14ac:dyDescent="0.35">
      <c r="B40" s="57"/>
      <c r="D40" s="58"/>
      <c r="E40" s="3" t="s">
        <v>72</v>
      </c>
      <c r="F40" s="59">
        <f>+$B$5/$B$4</f>
        <v>7.3714285714285718E-2</v>
      </c>
      <c r="G40" s="60">
        <f>$F$40</f>
        <v>7.3714285714285718E-2</v>
      </c>
      <c r="H40" s="60">
        <f>$F$40</f>
        <v>7.3714285714285718E-2</v>
      </c>
      <c r="I40" s="60">
        <f>$F$40</f>
        <v>7.3714285714285718E-2</v>
      </c>
      <c r="J40" s="59">
        <f>+$F$40</f>
        <v>7.3714285714285718E-2</v>
      </c>
      <c r="K40" s="60">
        <f>$J$40</f>
        <v>7.3714285714285718E-2</v>
      </c>
      <c r="L40" s="60">
        <f>$J$40</f>
        <v>7.3714285714285718E-2</v>
      </c>
      <c r="M40" s="60">
        <f>$J$40</f>
        <v>7.3714285714285718E-2</v>
      </c>
      <c r="N40" s="60">
        <f>$J$40</f>
        <v>7.3714285714285718E-2</v>
      </c>
      <c r="O40" s="59">
        <f>+$J$40</f>
        <v>7.3714285714285718E-2</v>
      </c>
      <c r="P40" s="60">
        <f>O40</f>
        <v>7.3714285714285718E-2</v>
      </c>
    </row>
    <row r="41" spans="1:16" x14ac:dyDescent="0.35">
      <c r="B41" s="57"/>
      <c r="E41" s="3" t="s">
        <v>73</v>
      </c>
      <c r="F41" s="13">
        <f>F$6/F$40</f>
        <v>140000</v>
      </c>
      <c r="G41" s="13">
        <f>G$6/G$40</f>
        <v>140000</v>
      </c>
      <c r="H41" s="13">
        <f>H$6/H$40</f>
        <v>140000</v>
      </c>
      <c r="I41" s="13">
        <f>I$6/I$40</f>
        <v>140000</v>
      </c>
      <c r="J41" s="13">
        <f>J$6/J$40</f>
        <v>140000</v>
      </c>
      <c r="K41" s="13">
        <f>K$6/J$40</f>
        <v>140000</v>
      </c>
      <c r="L41" s="13">
        <f>L$6/L$40</f>
        <v>140000</v>
      </c>
      <c r="M41" s="13">
        <f>M$6/M$40</f>
        <v>140000</v>
      </c>
      <c r="N41" s="13">
        <f>N$6/N$40</f>
        <v>140000</v>
      </c>
      <c r="O41" s="13">
        <f>O$6/O$40</f>
        <v>140000</v>
      </c>
      <c r="P41" s="13">
        <f>P$6/O$40</f>
        <v>140000</v>
      </c>
    </row>
    <row r="42" spans="1:16" x14ac:dyDescent="0.35">
      <c r="B42" s="57"/>
      <c r="E42" s="3" t="s">
        <v>74</v>
      </c>
      <c r="F42" s="13">
        <f t="shared" ref="F42:P42" si="28">F41*3.3%</f>
        <v>4620</v>
      </c>
      <c r="G42" s="13">
        <f t="shared" si="28"/>
        <v>4620</v>
      </c>
      <c r="H42" s="13">
        <f t="shared" si="28"/>
        <v>4620</v>
      </c>
      <c r="I42" s="13">
        <f t="shared" si="28"/>
        <v>4620</v>
      </c>
      <c r="J42" s="13">
        <f t="shared" si="28"/>
        <v>4620</v>
      </c>
      <c r="K42" s="13">
        <f t="shared" si="28"/>
        <v>4620</v>
      </c>
      <c r="L42" s="13">
        <f t="shared" si="28"/>
        <v>4620</v>
      </c>
      <c r="M42" s="13">
        <f t="shared" si="28"/>
        <v>4620</v>
      </c>
      <c r="N42" s="13">
        <f t="shared" si="28"/>
        <v>4620</v>
      </c>
      <c r="O42" s="13">
        <f t="shared" si="28"/>
        <v>4620</v>
      </c>
      <c r="P42" s="13">
        <f t="shared" si="28"/>
        <v>4620</v>
      </c>
    </row>
    <row r="43" spans="1:16" x14ac:dyDescent="0.35">
      <c r="B43" s="57"/>
      <c r="E43" s="3" t="s">
        <v>57</v>
      </c>
      <c r="F43" s="13">
        <f>F29</f>
        <v>120709.52380952382</v>
      </c>
      <c r="G43" s="13">
        <f t="shared" ref="G43:P43" si="29">G29</f>
        <v>114419.04761904763</v>
      </c>
      <c r="H43" s="13">
        <f t="shared" si="29"/>
        <v>108128.57142857145</v>
      </c>
      <c r="I43" s="13">
        <f t="shared" si="29"/>
        <v>101838.09523809527</v>
      </c>
      <c r="J43" s="13">
        <f t="shared" si="29"/>
        <v>95547.619047619068</v>
      </c>
      <c r="K43" s="13">
        <f t="shared" si="29"/>
        <v>89257.14285714287</v>
      </c>
      <c r="L43" s="13">
        <f t="shared" si="29"/>
        <v>82966.666666666686</v>
      </c>
      <c r="M43" s="13">
        <f t="shared" si="29"/>
        <v>76676.190476190488</v>
      </c>
      <c r="N43" s="13">
        <f t="shared" si="29"/>
        <v>70385.71428571429</v>
      </c>
      <c r="O43" s="13">
        <f t="shared" si="29"/>
        <v>64095.238095238099</v>
      </c>
      <c r="P43" s="13">
        <f t="shared" si="29"/>
        <v>57804.761904761908</v>
      </c>
    </row>
    <row r="44" spans="1:16" x14ac:dyDescent="0.35">
      <c r="E44" s="3" t="s">
        <v>75</v>
      </c>
      <c r="F44" s="13">
        <f>F41-F42-F43+F52</f>
        <v>21620.076190476182</v>
      </c>
      <c r="G44" s="13">
        <f t="shared" ref="G44:P44" si="30">G41-G42-G43+G52</f>
        <v>27234.579047619034</v>
      </c>
      <c r="H44" s="13">
        <f t="shared" si="30"/>
        <v>32884.308571428548</v>
      </c>
      <c r="I44" s="13">
        <f t="shared" si="30"/>
        <v>38569.264761904735</v>
      </c>
      <c r="J44" s="13">
        <f t="shared" si="30"/>
        <v>44289.447619047598</v>
      </c>
      <c r="K44" s="13">
        <f t="shared" si="30"/>
        <v>50044.85714285713</v>
      </c>
      <c r="L44" s="13">
        <f t="shared" si="30"/>
        <v>55835.49333333331</v>
      </c>
      <c r="M44" s="13">
        <f t="shared" si="30"/>
        <v>61661.356190476181</v>
      </c>
      <c r="N44" s="13">
        <f t="shared" si="30"/>
        <v>67522.445714285714</v>
      </c>
      <c r="O44" s="13">
        <f t="shared" si="30"/>
        <v>73418.761904761894</v>
      </c>
      <c r="P44" s="13">
        <f t="shared" si="30"/>
        <v>79350.304761904757</v>
      </c>
    </row>
    <row r="46" spans="1:16" x14ac:dyDescent="0.35">
      <c r="B46" s="57"/>
      <c r="E46" s="8" t="s">
        <v>76</v>
      </c>
      <c r="F46" s="16">
        <f t="shared" ref="F46:P46" si="31">F32+F44</f>
        <v>21302.627220077211</v>
      </c>
      <c r="G46" s="16">
        <f t="shared" si="31"/>
        <v>26694.038249678233</v>
      </c>
      <c r="H46" s="16">
        <f t="shared" si="31"/>
        <v>32215.033088803066</v>
      </c>
      <c r="I46" s="16">
        <f t="shared" si="31"/>
        <v>37865.611737451705</v>
      </c>
      <c r="J46" s="16">
        <f t="shared" si="31"/>
        <v>43645.774195624173</v>
      </c>
      <c r="K46" s="16">
        <f t="shared" si="31"/>
        <v>49555.520463320448</v>
      </c>
      <c r="L46" s="16">
        <f t="shared" si="31"/>
        <v>55594.850540540516</v>
      </c>
      <c r="M46" s="16">
        <f t="shared" si="31"/>
        <v>61763.764427284412</v>
      </c>
      <c r="N46" s="16">
        <f t="shared" si="31"/>
        <v>68062.262123552122</v>
      </c>
      <c r="O46" s="16">
        <f t="shared" si="31"/>
        <v>74490.34362934361</v>
      </c>
      <c r="P46" s="16">
        <f t="shared" si="31"/>
        <v>81048.008944658941</v>
      </c>
    </row>
    <row r="47" spans="1:16" x14ac:dyDescent="0.35">
      <c r="E47" s="8" t="s">
        <v>77</v>
      </c>
      <c r="F47" s="61">
        <f>IRR(E57:F57)</f>
        <v>-0.3103356852385617</v>
      </c>
      <c r="G47" s="61">
        <f>IRR($E58:G58)</f>
        <v>-6.998472369154185E-2</v>
      </c>
      <c r="H47" s="61">
        <f>IRR(E59:H59)</f>
        <v>1.3989589302298322E-2</v>
      </c>
      <c r="I47" s="61">
        <f>IRR($E60:I60)</f>
        <v>5.166342527719725E-2</v>
      </c>
      <c r="J47" s="61">
        <f>IRR($E61:J61)</f>
        <v>7.0746344086488167E-2</v>
      </c>
      <c r="K47" s="61">
        <f>IRR($E62:K62)</f>
        <v>8.0996571510477677E-2</v>
      </c>
      <c r="L47" s="61">
        <f>IRR($E63:L63)</f>
        <v>8.6585941783358544E-2</v>
      </c>
      <c r="M47" s="61">
        <f>IRR($E64:M64)</f>
        <v>8.9537092437713239E-2</v>
      </c>
      <c r="N47" s="61">
        <f>IRR($E65:N65)</f>
        <v>9.0921033248694272E-2</v>
      </c>
      <c r="O47" s="61">
        <f>IRR($E66:O66)</f>
        <v>9.1342912177101665E-2</v>
      </c>
      <c r="P47" s="61">
        <f>IRR($E66:P66)</f>
        <v>9.1342912177101665E-2</v>
      </c>
    </row>
    <row r="49" spans="2:18" x14ac:dyDescent="0.35">
      <c r="B49" s="57"/>
      <c r="D49" s="62" t="s">
        <v>78</v>
      </c>
      <c r="E49" s="63">
        <f>-($B$4-$B$15-$B$20+$B$4*E53+B15*E52*B16*60%+$B$15*E51)/1000</f>
        <v>-30888.400000000001</v>
      </c>
      <c r="F49" s="13"/>
      <c r="G49" s="13"/>
      <c r="H49" s="13"/>
      <c r="I49" s="13"/>
    </row>
    <row r="51" spans="2:18" x14ac:dyDescent="0.35">
      <c r="D51" s="64" t="s">
        <v>79</v>
      </c>
      <c r="E51" s="59">
        <v>0.01</v>
      </c>
      <c r="G51" s="3" t="s">
        <v>80</v>
      </c>
    </row>
    <row r="52" spans="2:18" x14ac:dyDescent="0.35">
      <c r="D52" s="64" t="s">
        <v>81</v>
      </c>
      <c r="E52" s="59">
        <v>5.5999999999999999E-3</v>
      </c>
      <c r="F52" s="34">
        <f>$R$52-SUM($F$69:F69)</f>
        <v>6949.5999999999995</v>
      </c>
      <c r="G52" s="34">
        <f>$R$52-SUM($F$69:G69)</f>
        <v>6273.6266666666661</v>
      </c>
      <c r="H52" s="34">
        <f>$R$52-SUM($F$69:H69)</f>
        <v>5632.8799999999992</v>
      </c>
      <c r="I52" s="34">
        <f>$R$52-SUM($F$69:I69)</f>
        <v>5027.3599999999997</v>
      </c>
      <c r="J52" s="34">
        <f>$R$52-SUM($F$69:J69)</f>
        <v>4457.0666666666657</v>
      </c>
      <c r="K52" s="34">
        <f>$R$52-SUM($F$69:K69)</f>
        <v>3921.9999999999995</v>
      </c>
      <c r="L52" s="34">
        <f>$R$52-SUM($F$69:L69)</f>
        <v>3422.1599999999994</v>
      </c>
      <c r="M52" s="34">
        <f>$R$52-SUM($F$69:M69)</f>
        <v>2957.5466666666662</v>
      </c>
      <c r="N52" s="34">
        <f>$R$52-SUM($F$69:N69)</f>
        <v>2528.16</v>
      </c>
      <c r="O52" s="34">
        <f>$R$52-SUM($F$69:O69)</f>
        <v>2134</v>
      </c>
      <c r="P52" s="34">
        <f>$R$52-SUM($F$69:P69)</f>
        <v>1775.0666666666666</v>
      </c>
      <c r="R52" s="13">
        <f>E52*B15*B16*0.6/1000</f>
        <v>7358.4</v>
      </c>
    </row>
    <row r="53" spans="2:18" x14ac:dyDescent="0.35">
      <c r="D53" s="3" t="s">
        <v>82</v>
      </c>
      <c r="E53" s="61">
        <v>7.0000000000000007E-2</v>
      </c>
    </row>
    <row r="54" spans="2:18" x14ac:dyDescent="0.35">
      <c r="E54" s="60"/>
    </row>
    <row r="55" spans="2:18" x14ac:dyDescent="0.35">
      <c r="E55" s="60"/>
    </row>
    <row r="56" spans="2:18" x14ac:dyDescent="0.35">
      <c r="E56" s="60"/>
    </row>
    <row r="57" spans="2:18" x14ac:dyDescent="0.35">
      <c r="D57" s="3" t="s">
        <v>83</v>
      </c>
      <c r="E57" s="34">
        <f>$E$49</f>
        <v>-30888.400000000001</v>
      </c>
      <c r="F57" s="34">
        <f>F31+F44</f>
        <v>21302.627220077211</v>
      </c>
    </row>
    <row r="58" spans="2:18" x14ac:dyDescent="0.35">
      <c r="D58" s="3" t="s">
        <v>84</v>
      </c>
      <c r="E58" s="34">
        <f>$E$49</f>
        <v>-30888.400000000001</v>
      </c>
      <c r="F58" s="34">
        <f>F$31</f>
        <v>-317.44897039897114</v>
      </c>
      <c r="G58" s="34">
        <f>G$31+G$44</f>
        <v>27011.487220077208</v>
      </c>
    </row>
    <row r="59" spans="2:18" x14ac:dyDescent="0.35">
      <c r="D59" s="3" t="s">
        <v>85</v>
      </c>
      <c r="E59" s="34">
        <f>$E$49</f>
        <v>-30888.400000000001</v>
      </c>
      <c r="F59" s="34">
        <f>F$31</f>
        <v>-317.44897039897114</v>
      </c>
      <c r="G59" s="34">
        <f>G$31</f>
        <v>-223.09182754182802</v>
      </c>
      <c r="H59" s="34">
        <f>H$31+H$44</f>
        <v>32755.573886743863</v>
      </c>
    </row>
    <row r="60" spans="2:18" x14ac:dyDescent="0.35">
      <c r="D60" s="3" t="s">
        <v>86</v>
      </c>
      <c r="E60" s="34">
        <f t="shared" ref="E60:E67" si="32">$E$49</f>
        <v>-30888.400000000001</v>
      </c>
      <c r="F60" s="34">
        <f t="shared" ref="F60:O67" si="33">F$31</f>
        <v>-317.44897039897114</v>
      </c>
      <c r="G60" s="34">
        <f t="shared" si="33"/>
        <v>-223.09182754182802</v>
      </c>
      <c r="H60" s="34">
        <f t="shared" si="33"/>
        <v>-128.73468468468491</v>
      </c>
      <c r="I60" s="34">
        <f>I$31+I$44</f>
        <v>38534.887220077195</v>
      </c>
    </row>
    <row r="61" spans="2:18" x14ac:dyDescent="0.35">
      <c r="D61" s="3" t="s">
        <v>87</v>
      </c>
      <c r="E61" s="34">
        <f t="shared" si="32"/>
        <v>-30888.400000000001</v>
      </c>
      <c r="F61" s="34">
        <f t="shared" si="33"/>
        <v>-317.44897039897114</v>
      </c>
      <c r="G61" s="34">
        <f t="shared" si="33"/>
        <v>-223.09182754182802</v>
      </c>
      <c r="H61" s="34">
        <f t="shared" si="33"/>
        <v>-128.73468468468491</v>
      </c>
      <c r="I61" s="34">
        <f t="shared" si="33"/>
        <v>-34.3775418275427</v>
      </c>
      <c r="J61" s="34">
        <f>J$31+J$44</f>
        <v>44349.427220077196</v>
      </c>
    </row>
    <row r="62" spans="2:18" x14ac:dyDescent="0.35">
      <c r="D62" s="3" t="s">
        <v>88</v>
      </c>
      <c r="E62" s="34">
        <f t="shared" si="32"/>
        <v>-30888.400000000001</v>
      </c>
      <c r="F62" s="34">
        <f t="shared" si="33"/>
        <v>-317.44897039897114</v>
      </c>
      <c r="G62" s="34">
        <f t="shared" si="33"/>
        <v>-223.09182754182802</v>
      </c>
      <c r="H62" s="34">
        <f t="shared" si="33"/>
        <v>-128.73468468468491</v>
      </c>
      <c r="I62" s="34">
        <f t="shared" si="33"/>
        <v>-34.3775418275427</v>
      </c>
      <c r="J62" s="34">
        <f t="shared" si="33"/>
        <v>59.979601029600417</v>
      </c>
      <c r="K62" s="34">
        <f>K$31+K$44</f>
        <v>50199.193886743873</v>
      </c>
    </row>
    <row r="63" spans="2:18" x14ac:dyDescent="0.35">
      <c r="D63" s="3" t="s">
        <v>89</v>
      </c>
      <c r="E63" s="34">
        <f t="shared" si="32"/>
        <v>-30888.400000000001</v>
      </c>
      <c r="F63" s="34">
        <f t="shared" si="33"/>
        <v>-317.44897039897114</v>
      </c>
      <c r="G63" s="34">
        <f t="shared" si="33"/>
        <v>-223.09182754182802</v>
      </c>
      <c r="H63" s="34">
        <f t="shared" si="33"/>
        <v>-128.73468468468491</v>
      </c>
      <c r="I63" s="34">
        <f t="shared" si="33"/>
        <v>-34.3775418275427</v>
      </c>
      <c r="J63" s="34">
        <f t="shared" si="33"/>
        <v>59.979601029600417</v>
      </c>
      <c r="K63" s="34">
        <f t="shared" si="33"/>
        <v>154.33674388674444</v>
      </c>
      <c r="L63" s="34">
        <f>L$31+L$44</f>
        <v>56084.187220077198</v>
      </c>
    </row>
    <row r="64" spans="2:18" x14ac:dyDescent="0.35">
      <c r="D64" s="3" t="s">
        <v>90</v>
      </c>
      <c r="E64" s="34">
        <f t="shared" si="32"/>
        <v>-30888.400000000001</v>
      </c>
      <c r="F64" s="34">
        <f t="shared" si="33"/>
        <v>-317.44897039897114</v>
      </c>
      <c r="G64" s="34">
        <f t="shared" si="33"/>
        <v>-223.09182754182802</v>
      </c>
      <c r="H64" s="34">
        <f t="shared" si="33"/>
        <v>-128.73468468468491</v>
      </c>
      <c r="I64" s="34">
        <f t="shared" si="33"/>
        <v>-34.3775418275427</v>
      </c>
      <c r="J64" s="34">
        <f t="shared" si="33"/>
        <v>59.979601029600417</v>
      </c>
      <c r="K64" s="34">
        <f t="shared" si="33"/>
        <v>154.33674388674444</v>
      </c>
      <c r="L64" s="34">
        <f t="shared" si="33"/>
        <v>248.69388674388574</v>
      </c>
      <c r="M64" s="34">
        <f>M$31+M$44</f>
        <v>62004.407220077206</v>
      </c>
    </row>
    <row r="65" spans="4:40" x14ac:dyDescent="0.35">
      <c r="D65" s="3" t="s">
        <v>91</v>
      </c>
      <c r="E65" s="34">
        <f t="shared" si="32"/>
        <v>-30888.400000000001</v>
      </c>
      <c r="F65" s="34">
        <f t="shared" si="33"/>
        <v>-317.44897039897114</v>
      </c>
      <c r="G65" s="34">
        <f t="shared" si="33"/>
        <v>-223.09182754182802</v>
      </c>
      <c r="H65" s="34">
        <f t="shared" si="33"/>
        <v>-128.73468468468491</v>
      </c>
      <c r="I65" s="34">
        <f t="shared" si="33"/>
        <v>-34.3775418275427</v>
      </c>
      <c r="J65" s="34">
        <f t="shared" si="33"/>
        <v>59.979601029600417</v>
      </c>
      <c r="K65" s="34">
        <f t="shared" si="33"/>
        <v>154.33674388674444</v>
      </c>
      <c r="L65" s="34">
        <f t="shared" si="33"/>
        <v>248.69388674388574</v>
      </c>
      <c r="M65" s="34">
        <f t="shared" si="33"/>
        <v>343.05102960102886</v>
      </c>
      <c r="N65" s="34">
        <f>N$31+N$44</f>
        <v>67959.853886743891</v>
      </c>
    </row>
    <row r="66" spans="4:40" x14ac:dyDescent="0.35">
      <c r="D66" s="3" t="s">
        <v>92</v>
      </c>
      <c r="E66" s="34">
        <f t="shared" si="32"/>
        <v>-30888.400000000001</v>
      </c>
      <c r="F66" s="34">
        <f t="shared" si="33"/>
        <v>-317.44897039897114</v>
      </c>
      <c r="G66" s="34">
        <f t="shared" si="33"/>
        <v>-223.09182754182802</v>
      </c>
      <c r="H66" s="34">
        <f t="shared" si="33"/>
        <v>-128.73468468468491</v>
      </c>
      <c r="I66" s="34">
        <f t="shared" si="33"/>
        <v>-34.3775418275427</v>
      </c>
      <c r="J66" s="34">
        <f t="shared" si="33"/>
        <v>59.979601029600417</v>
      </c>
      <c r="K66" s="34">
        <f t="shared" si="33"/>
        <v>154.33674388674444</v>
      </c>
      <c r="L66" s="34">
        <f t="shared" si="33"/>
        <v>248.69388674388574</v>
      </c>
      <c r="M66" s="34">
        <f t="shared" si="33"/>
        <v>343.05102960102886</v>
      </c>
      <c r="N66" s="34">
        <f t="shared" si="33"/>
        <v>437.40817245817198</v>
      </c>
      <c r="O66" s="34">
        <f>O$31+O$44</f>
        <v>73950.527220077201</v>
      </c>
    </row>
    <row r="67" spans="4:40" x14ac:dyDescent="0.35">
      <c r="D67" s="3" t="s">
        <v>93</v>
      </c>
      <c r="E67" s="34">
        <f t="shared" si="32"/>
        <v>-30888.400000000001</v>
      </c>
      <c r="F67" s="34">
        <f t="shared" si="33"/>
        <v>-317.44897039897114</v>
      </c>
      <c r="G67" s="34">
        <f t="shared" si="33"/>
        <v>-223.09182754182802</v>
      </c>
      <c r="H67" s="34">
        <f t="shared" si="33"/>
        <v>-128.73468468468491</v>
      </c>
      <c r="I67" s="34">
        <f t="shared" si="33"/>
        <v>-34.3775418275427</v>
      </c>
      <c r="J67" s="34">
        <f t="shared" si="33"/>
        <v>59.979601029600417</v>
      </c>
      <c r="K67" s="34">
        <f t="shared" si="33"/>
        <v>154.33674388674444</v>
      </c>
      <c r="L67" s="34">
        <f t="shared" si="33"/>
        <v>248.69388674388574</v>
      </c>
      <c r="M67" s="34">
        <f t="shared" si="33"/>
        <v>343.05102960102886</v>
      </c>
      <c r="N67" s="34">
        <f t="shared" si="33"/>
        <v>437.40817245817198</v>
      </c>
      <c r="O67" s="34">
        <f t="shared" si="33"/>
        <v>531.76531531531509</v>
      </c>
      <c r="P67" s="34">
        <f>P$31+P$44</f>
        <v>79976.42722007721</v>
      </c>
    </row>
    <row r="69" spans="4:40" x14ac:dyDescent="0.35">
      <c r="E69" s="3" t="s">
        <v>94</v>
      </c>
      <c r="F69" s="3">
        <f>E52*B15/1000</f>
        <v>408.8</v>
      </c>
      <c r="G69" s="13">
        <f t="shared" ref="G69:Q69" si="34">F43*$E$52</f>
        <v>675.97333333333336</v>
      </c>
      <c r="H69" s="13">
        <f t="shared" si="34"/>
        <v>640.74666666666678</v>
      </c>
      <c r="I69" s="13">
        <f t="shared" si="34"/>
        <v>605.5200000000001</v>
      </c>
      <c r="J69" s="13">
        <f t="shared" si="34"/>
        <v>570.29333333333352</v>
      </c>
      <c r="K69" s="13">
        <f t="shared" si="34"/>
        <v>535.06666666666672</v>
      </c>
      <c r="L69" s="13">
        <f t="shared" si="34"/>
        <v>499.84000000000009</v>
      </c>
      <c r="M69" s="13">
        <f t="shared" si="34"/>
        <v>464.61333333333346</v>
      </c>
      <c r="N69" s="13">
        <f t="shared" si="34"/>
        <v>429.38666666666671</v>
      </c>
      <c r="O69" s="13">
        <f t="shared" si="34"/>
        <v>394.16</v>
      </c>
      <c r="P69" s="13">
        <f t="shared" si="34"/>
        <v>358.93333333333334</v>
      </c>
      <c r="Q69" s="13">
        <f t="shared" si="34"/>
        <v>323.70666666666671</v>
      </c>
    </row>
    <row r="74" spans="4:40" x14ac:dyDescent="0.35">
      <c r="D74" s="3" t="s">
        <v>49</v>
      </c>
      <c r="E74" s="8" t="s">
        <v>50</v>
      </c>
      <c r="F74" s="16">
        <f>IF($B$14="元利均等返済",IF(F$3&lt;=$B$16,$B$18/1000,0),F75+F76)</f>
        <v>3510.0833333333335</v>
      </c>
      <c r="G74" s="16">
        <f>IF($B$14="元利均等返済",IF(G$3&lt;=$B$16,$B$18/1000,0),G75+G76)</f>
        <v>3473.5833333333335</v>
      </c>
      <c r="H74" s="16">
        <f t="shared" ref="H74:AN74" si="35">IF($B$14="元利均等返済",IF(H$3&lt;=$B$16,$B$18/1000,0),H75+H76)</f>
        <v>3437.0833333333335</v>
      </c>
      <c r="I74" s="16">
        <f t="shared" si="35"/>
        <v>3400.5833333333339</v>
      </c>
      <c r="J74" s="16">
        <f t="shared" si="35"/>
        <v>3364.0833333333339</v>
      </c>
      <c r="K74" s="16">
        <f t="shared" si="35"/>
        <v>3327.5833333333335</v>
      </c>
      <c r="L74" s="16">
        <f t="shared" si="35"/>
        <v>3291.0833333333335</v>
      </c>
      <c r="M74" s="16">
        <f t="shared" si="35"/>
        <v>3254.5833333333335</v>
      </c>
      <c r="N74" s="16">
        <f t="shared" si="35"/>
        <v>3218.0833333333335</v>
      </c>
      <c r="O74" s="16">
        <f t="shared" si="35"/>
        <v>3181.5833333333335</v>
      </c>
      <c r="P74" s="16">
        <f t="shared" si="35"/>
        <v>3145.0833333333335</v>
      </c>
      <c r="Q74" s="16">
        <f t="shared" si="35"/>
        <v>3108.5833333333335</v>
      </c>
      <c r="R74" s="16">
        <f t="shared" si="35"/>
        <v>3072.0833333333335</v>
      </c>
      <c r="S74" s="16">
        <f t="shared" si="35"/>
        <v>3035.5833333333335</v>
      </c>
      <c r="T74" s="16">
        <f t="shared" si="35"/>
        <v>2999.0833333333335</v>
      </c>
      <c r="U74" s="16">
        <f t="shared" si="35"/>
        <v>2962.583333333333</v>
      </c>
      <c r="V74" s="16">
        <f t="shared" si="35"/>
        <v>2926.083333333333</v>
      </c>
      <c r="W74" s="16">
        <f t="shared" si="35"/>
        <v>2889.583333333333</v>
      </c>
      <c r="X74" s="16">
        <f t="shared" si="35"/>
        <v>2853.083333333333</v>
      </c>
      <c r="Y74" s="16">
        <f t="shared" si="35"/>
        <v>2816.583333333333</v>
      </c>
      <c r="Z74" s="16">
        <f t="shared" si="35"/>
        <v>2780.083333333333</v>
      </c>
      <c r="AA74" s="16">
        <f t="shared" si="35"/>
        <v>2743.5833333333335</v>
      </c>
      <c r="AB74" s="16">
        <f t="shared" si="35"/>
        <v>2707.0833333333335</v>
      </c>
      <c r="AC74" s="16">
        <f t="shared" si="35"/>
        <v>2670.5833333333335</v>
      </c>
      <c r="AD74" s="16">
        <f t="shared" si="35"/>
        <v>2634.0833333333335</v>
      </c>
      <c r="AE74" s="16">
        <f t="shared" si="35"/>
        <v>2597.5833333333335</v>
      </c>
      <c r="AF74" s="16">
        <f t="shared" si="35"/>
        <v>2561.0833333333335</v>
      </c>
      <c r="AG74" s="16">
        <f t="shared" si="35"/>
        <v>2524.5833333333335</v>
      </c>
      <c r="AH74" s="16">
        <f t="shared" si="35"/>
        <v>2488.0833333333335</v>
      </c>
      <c r="AI74" s="16">
        <f t="shared" si="35"/>
        <v>2451.5833333333335</v>
      </c>
      <c r="AJ74" s="16">
        <f t="shared" si="35"/>
        <v>-1.7735146684572101E-13</v>
      </c>
      <c r="AK74" s="16">
        <f t="shared" si="35"/>
        <v>-1.7735146684572101E-13</v>
      </c>
      <c r="AL74" s="16">
        <f t="shared" si="35"/>
        <v>-1.7735146684572101E-13</v>
      </c>
      <c r="AM74" s="16">
        <f t="shared" si="35"/>
        <v>-1.7735146684572101E-13</v>
      </c>
      <c r="AN74" s="16">
        <f t="shared" si="35"/>
        <v>-1.7735146684572101E-13</v>
      </c>
    </row>
    <row r="75" spans="4:40" x14ac:dyDescent="0.35">
      <c r="D75" s="36">
        <f>SUM(F75:AN75)</f>
        <v>16425</v>
      </c>
      <c r="E75" s="65" t="s">
        <v>52</v>
      </c>
      <c r="F75" s="66">
        <f>IF($B$14="元利均等返済",IF(F74=0,0,-IPMT($B$17/12,F$3*12-5,$B$16*12,$B$15,0)*12/1000),($B$15/1000-F76/2)*$B$17)</f>
        <v>1076.75</v>
      </c>
      <c r="G75" s="66">
        <f>IF($B$14="元利均等返済",IF(G74=0,0,-IPMT($B$17/12,G$3*12-5,$B$16*12,$B$15,0)*12/1000),(F77-G76/2)*$B$17)</f>
        <v>1040.25</v>
      </c>
      <c r="H75" s="66">
        <f t="shared" ref="H75:AN75" si="36">IF($B$14="元利均等返済",IF(H74=0,0,-IPMT($B$17/12,H$3*12-5,$B$16*12,$B$15,0)*12/1000),(G77-H76/2)*$B$17)</f>
        <v>1003.75</v>
      </c>
      <c r="I75" s="66">
        <f t="shared" si="36"/>
        <v>967.25000000000023</v>
      </c>
      <c r="J75" s="66">
        <f t="shared" si="36"/>
        <v>930.75000000000023</v>
      </c>
      <c r="K75" s="66">
        <f t="shared" si="36"/>
        <v>894.25000000000011</v>
      </c>
      <c r="L75" s="66">
        <f t="shared" si="36"/>
        <v>857.75000000000011</v>
      </c>
      <c r="M75" s="66">
        <f t="shared" si="36"/>
        <v>821.25000000000011</v>
      </c>
      <c r="N75" s="66">
        <f t="shared" si="36"/>
        <v>784.75</v>
      </c>
      <c r="O75" s="66">
        <f t="shared" si="36"/>
        <v>748.25</v>
      </c>
      <c r="P75" s="66">
        <f t="shared" si="36"/>
        <v>711.75</v>
      </c>
      <c r="Q75" s="66">
        <f t="shared" si="36"/>
        <v>675.24999999999989</v>
      </c>
      <c r="R75" s="66">
        <f t="shared" si="36"/>
        <v>638.74999999999989</v>
      </c>
      <c r="S75" s="66">
        <f t="shared" si="36"/>
        <v>602.24999999999989</v>
      </c>
      <c r="T75" s="66">
        <f t="shared" si="36"/>
        <v>565.74999999999989</v>
      </c>
      <c r="U75" s="66">
        <f t="shared" si="36"/>
        <v>529.24999999999977</v>
      </c>
      <c r="V75" s="66">
        <f t="shared" si="36"/>
        <v>492.74999999999977</v>
      </c>
      <c r="W75" s="66">
        <f t="shared" si="36"/>
        <v>456.24999999999972</v>
      </c>
      <c r="X75" s="66">
        <f t="shared" si="36"/>
        <v>419.74999999999977</v>
      </c>
      <c r="Y75" s="66">
        <f t="shared" si="36"/>
        <v>383.24999999999977</v>
      </c>
      <c r="Z75" s="66">
        <f t="shared" si="36"/>
        <v>346.74999999999977</v>
      </c>
      <c r="AA75" s="66">
        <f t="shared" si="36"/>
        <v>310.24999999999983</v>
      </c>
      <c r="AB75" s="66">
        <f t="shared" si="36"/>
        <v>273.74999999999983</v>
      </c>
      <c r="AC75" s="66">
        <f t="shared" si="36"/>
        <v>237.24999999999989</v>
      </c>
      <c r="AD75" s="66">
        <f t="shared" si="36"/>
        <v>200.74999999999986</v>
      </c>
      <c r="AE75" s="66">
        <f t="shared" si="36"/>
        <v>164.24999999999986</v>
      </c>
      <c r="AF75" s="66">
        <f t="shared" si="36"/>
        <v>127.74999999999984</v>
      </c>
      <c r="AG75" s="66">
        <f t="shared" si="36"/>
        <v>91.249999999999829</v>
      </c>
      <c r="AH75" s="66">
        <f t="shared" si="36"/>
        <v>54.749999999999822</v>
      </c>
      <c r="AI75" s="66">
        <f t="shared" si="36"/>
        <v>18.249999999999822</v>
      </c>
      <c r="AJ75" s="66">
        <f t="shared" si="36"/>
        <v>-1.7735146684572101E-13</v>
      </c>
      <c r="AK75" s="66">
        <f t="shared" si="36"/>
        <v>-1.7735146684572101E-13</v>
      </c>
      <c r="AL75" s="66">
        <f t="shared" si="36"/>
        <v>-1.7735146684572101E-13</v>
      </c>
      <c r="AM75" s="66">
        <f t="shared" si="36"/>
        <v>-1.7735146684572101E-13</v>
      </c>
      <c r="AN75" s="66">
        <f t="shared" si="36"/>
        <v>-1.7735146684572101E-13</v>
      </c>
    </row>
    <row r="76" spans="4:40" x14ac:dyDescent="0.35">
      <c r="D76" s="36">
        <f>SUM(F76:AN76)</f>
        <v>73000.000000000015</v>
      </c>
      <c r="E76" s="65" t="s">
        <v>55</v>
      </c>
      <c r="F76" s="66">
        <f>IF($B$14="元利均等返済",F74-F75,IF(F$3&lt;=$B$16,$B$15/$B$16/1000,0))</f>
        <v>2433.3333333333335</v>
      </c>
      <c r="G76" s="66">
        <f>IF($B$14="元利均等返済",G74-G75,IF(G$3&lt;=$B$16,$B$15/$B$16/1000,0))</f>
        <v>2433.3333333333335</v>
      </c>
      <c r="H76" s="66">
        <f t="shared" ref="H76:AN76" si="37">IF($B$14="元利均等返済",H74-H75,IF(H$3&lt;=$B$16,$B$15/$B$16/1000,0))</f>
        <v>2433.3333333333335</v>
      </c>
      <c r="I76" s="66">
        <f t="shared" si="37"/>
        <v>2433.3333333333335</v>
      </c>
      <c r="J76" s="66">
        <f t="shared" si="37"/>
        <v>2433.3333333333335</v>
      </c>
      <c r="K76" s="66">
        <f t="shared" si="37"/>
        <v>2433.3333333333335</v>
      </c>
      <c r="L76" s="66">
        <f t="shared" si="37"/>
        <v>2433.3333333333335</v>
      </c>
      <c r="M76" s="66">
        <f t="shared" si="37"/>
        <v>2433.3333333333335</v>
      </c>
      <c r="N76" s="66">
        <f t="shared" si="37"/>
        <v>2433.3333333333335</v>
      </c>
      <c r="O76" s="66">
        <f t="shared" si="37"/>
        <v>2433.3333333333335</v>
      </c>
      <c r="P76" s="66">
        <f t="shared" si="37"/>
        <v>2433.3333333333335</v>
      </c>
      <c r="Q76" s="66">
        <f t="shared" si="37"/>
        <v>2433.3333333333335</v>
      </c>
      <c r="R76" s="66">
        <f t="shared" si="37"/>
        <v>2433.3333333333335</v>
      </c>
      <c r="S76" s="66">
        <f t="shared" si="37"/>
        <v>2433.3333333333335</v>
      </c>
      <c r="T76" s="66">
        <f t="shared" si="37"/>
        <v>2433.3333333333335</v>
      </c>
      <c r="U76" s="66">
        <f t="shared" si="37"/>
        <v>2433.3333333333335</v>
      </c>
      <c r="V76" s="66">
        <f t="shared" si="37"/>
        <v>2433.3333333333335</v>
      </c>
      <c r="W76" s="66">
        <f t="shared" si="37"/>
        <v>2433.3333333333335</v>
      </c>
      <c r="X76" s="66">
        <f t="shared" si="37"/>
        <v>2433.3333333333335</v>
      </c>
      <c r="Y76" s="66">
        <f t="shared" si="37"/>
        <v>2433.3333333333335</v>
      </c>
      <c r="Z76" s="66">
        <f t="shared" si="37"/>
        <v>2433.3333333333335</v>
      </c>
      <c r="AA76" s="66">
        <f t="shared" si="37"/>
        <v>2433.3333333333335</v>
      </c>
      <c r="AB76" s="66">
        <f t="shared" si="37"/>
        <v>2433.3333333333335</v>
      </c>
      <c r="AC76" s="66">
        <f t="shared" si="37"/>
        <v>2433.3333333333335</v>
      </c>
      <c r="AD76" s="66">
        <f t="shared" si="37"/>
        <v>2433.3333333333335</v>
      </c>
      <c r="AE76" s="66">
        <f t="shared" si="37"/>
        <v>2433.3333333333335</v>
      </c>
      <c r="AF76" s="66">
        <f t="shared" si="37"/>
        <v>2433.3333333333335</v>
      </c>
      <c r="AG76" s="66">
        <f t="shared" si="37"/>
        <v>2433.3333333333335</v>
      </c>
      <c r="AH76" s="66">
        <f t="shared" si="37"/>
        <v>2433.3333333333335</v>
      </c>
      <c r="AI76" s="66">
        <f t="shared" si="37"/>
        <v>2433.3333333333335</v>
      </c>
      <c r="AJ76" s="66">
        <f t="shared" si="37"/>
        <v>0</v>
      </c>
      <c r="AK76" s="66">
        <f t="shared" si="37"/>
        <v>0</v>
      </c>
      <c r="AL76" s="66">
        <f t="shared" si="37"/>
        <v>0</v>
      </c>
      <c r="AM76" s="66">
        <f t="shared" si="37"/>
        <v>0</v>
      </c>
      <c r="AN76" s="66">
        <f t="shared" si="37"/>
        <v>0</v>
      </c>
    </row>
    <row r="77" spans="4:40" x14ac:dyDescent="0.35">
      <c r="E77" s="44" t="s">
        <v>57</v>
      </c>
      <c r="F77" s="16">
        <f>IF($B$14="元利均等返済",IF($B$16&lt;=F$3,0,IPMT($B$17/12,1+F$3*12,$B$16*12,-$B$15)/($B$17/12)/1000),$B$15/1000-F76)</f>
        <v>70566.666666666672</v>
      </c>
      <c r="G77" s="16">
        <f>IF($B$14="元利均等返済",IF($B$16&lt;=G$3,0,IPMT($B$17/12,1+G$3*12,$B$16*12,-$B$15)/($B$17/12)/1000),F77-G76)</f>
        <v>68133.333333333343</v>
      </c>
      <c r="H77" s="16">
        <f t="shared" ref="H77:AN77" si="38">IF($B$14="元利均等返済",IF($B$16&lt;=H$3,0,IPMT($B$17/12,1+H$3*12,$B$16*12,-$B$15)/($B$17/12)/1000),G77-H76)</f>
        <v>65700.000000000015</v>
      </c>
      <c r="I77" s="16">
        <f t="shared" si="38"/>
        <v>63266.666666666679</v>
      </c>
      <c r="J77" s="16">
        <f t="shared" si="38"/>
        <v>60833.333333333343</v>
      </c>
      <c r="K77" s="16">
        <f t="shared" si="38"/>
        <v>58400.000000000007</v>
      </c>
      <c r="L77" s="16">
        <f t="shared" si="38"/>
        <v>55966.666666666672</v>
      </c>
      <c r="M77" s="16">
        <f t="shared" si="38"/>
        <v>53533.333333333336</v>
      </c>
      <c r="N77" s="16">
        <f t="shared" si="38"/>
        <v>51100</v>
      </c>
      <c r="O77" s="16">
        <f t="shared" si="38"/>
        <v>48666.666666666664</v>
      </c>
      <c r="P77" s="16">
        <f t="shared" si="38"/>
        <v>46233.333333333328</v>
      </c>
      <c r="Q77" s="16">
        <f t="shared" si="38"/>
        <v>43799.999999999993</v>
      </c>
      <c r="R77" s="16">
        <f t="shared" si="38"/>
        <v>41366.666666666657</v>
      </c>
      <c r="S77" s="16">
        <f t="shared" si="38"/>
        <v>38933.333333333321</v>
      </c>
      <c r="T77" s="16">
        <f t="shared" si="38"/>
        <v>36499.999999999985</v>
      </c>
      <c r="U77" s="16">
        <f t="shared" si="38"/>
        <v>34066.66666666665</v>
      </c>
      <c r="V77" s="16">
        <f t="shared" si="38"/>
        <v>31633.333333333318</v>
      </c>
      <c r="W77" s="16">
        <f t="shared" si="38"/>
        <v>29199.999999999985</v>
      </c>
      <c r="X77" s="16">
        <f t="shared" si="38"/>
        <v>26766.666666666653</v>
      </c>
      <c r="Y77" s="16">
        <f t="shared" si="38"/>
        <v>24333.333333333321</v>
      </c>
      <c r="Z77" s="16">
        <f t="shared" si="38"/>
        <v>21899.999999999989</v>
      </c>
      <c r="AA77" s="16">
        <f t="shared" si="38"/>
        <v>19466.666666666657</v>
      </c>
      <c r="AB77" s="16">
        <f t="shared" si="38"/>
        <v>17033.333333333325</v>
      </c>
      <c r="AC77" s="16">
        <f t="shared" si="38"/>
        <v>14599.999999999991</v>
      </c>
      <c r="AD77" s="16">
        <f t="shared" si="38"/>
        <v>12166.666666666657</v>
      </c>
      <c r="AE77" s="16">
        <f t="shared" si="38"/>
        <v>9733.333333333323</v>
      </c>
      <c r="AF77" s="16">
        <f t="shared" si="38"/>
        <v>7299.9999999999891</v>
      </c>
      <c r="AG77" s="16">
        <f t="shared" si="38"/>
        <v>4866.6666666666551</v>
      </c>
      <c r="AH77" s="16">
        <f t="shared" si="38"/>
        <v>2433.3333333333217</v>
      </c>
      <c r="AI77" s="16">
        <f t="shared" si="38"/>
        <v>-1.1823431123048067E-11</v>
      </c>
      <c r="AJ77" s="16">
        <f t="shared" si="38"/>
        <v>-1.1823431123048067E-11</v>
      </c>
      <c r="AK77" s="16">
        <f t="shared" si="38"/>
        <v>-1.1823431123048067E-11</v>
      </c>
      <c r="AL77" s="16">
        <f t="shared" si="38"/>
        <v>-1.1823431123048067E-11</v>
      </c>
      <c r="AM77" s="16">
        <f t="shared" si="38"/>
        <v>-1.1823431123048067E-11</v>
      </c>
      <c r="AN77" s="16">
        <f t="shared" si="38"/>
        <v>-1.1823431123048067E-11</v>
      </c>
    </row>
    <row r="79" spans="4:40" x14ac:dyDescent="0.35">
      <c r="D79" s="3" t="s">
        <v>49</v>
      </c>
      <c r="E79" s="8" t="s">
        <v>50</v>
      </c>
      <c r="F79" s="16">
        <f>IF($B$19="元利均等返済",IF(F$3&lt;=$B$21,$B$23/1000,0),F80+F81)</f>
        <v>4638.2142857142862</v>
      </c>
      <c r="G79" s="16">
        <f>IF($B$19="元利均等返済",IF(G$3&lt;=$B$21,$B$23/1000,0),G80+G81)</f>
        <v>4580.3571428571431</v>
      </c>
      <c r="H79" s="16">
        <f t="shared" ref="H79:AN79" si="39">IF($B$19="元利均等返済",IF(H$3&lt;=$B$21,$B$23/1000,0),H80+H81)</f>
        <v>4522.5</v>
      </c>
      <c r="I79" s="16">
        <f t="shared" si="39"/>
        <v>4464.6428571428578</v>
      </c>
      <c r="J79" s="16">
        <f t="shared" si="39"/>
        <v>4406.7857142857147</v>
      </c>
      <c r="K79" s="16">
        <f t="shared" si="39"/>
        <v>4348.9285714285716</v>
      </c>
      <c r="L79" s="16">
        <f t="shared" si="39"/>
        <v>4291.0714285714294</v>
      </c>
      <c r="M79" s="16">
        <f t="shared" si="39"/>
        <v>4233.2142857142862</v>
      </c>
      <c r="N79" s="16">
        <f t="shared" si="39"/>
        <v>4175.3571428571431</v>
      </c>
      <c r="O79" s="16">
        <f t="shared" si="39"/>
        <v>4117.5</v>
      </c>
      <c r="P79" s="16">
        <f t="shared" si="39"/>
        <v>4059.6428571428573</v>
      </c>
      <c r="Q79" s="16">
        <f t="shared" si="39"/>
        <v>4001.7857142857147</v>
      </c>
      <c r="R79" s="16">
        <f t="shared" si="39"/>
        <v>3943.9285714285716</v>
      </c>
      <c r="S79" s="16">
        <f t="shared" si="39"/>
        <v>3886.0714285714289</v>
      </c>
      <c r="T79" s="16">
        <f t="shared" si="39"/>
        <v>6.8212102632969615E-14</v>
      </c>
      <c r="U79" s="16">
        <f t="shared" si="39"/>
        <v>6.8212102632969615E-14</v>
      </c>
      <c r="V79" s="16">
        <f t="shared" si="39"/>
        <v>6.8212102632969615E-14</v>
      </c>
      <c r="W79" s="16">
        <f t="shared" si="39"/>
        <v>6.8212102632969615E-14</v>
      </c>
      <c r="X79" s="16">
        <f t="shared" si="39"/>
        <v>6.8212102632969615E-14</v>
      </c>
      <c r="Y79" s="16">
        <f t="shared" si="39"/>
        <v>6.8212102632969615E-14</v>
      </c>
      <c r="Z79" s="16">
        <f t="shared" si="39"/>
        <v>6.8212102632969615E-14</v>
      </c>
      <c r="AA79" s="16">
        <f t="shared" si="39"/>
        <v>6.8212102632969615E-14</v>
      </c>
      <c r="AB79" s="16">
        <f t="shared" si="39"/>
        <v>6.8212102632969615E-14</v>
      </c>
      <c r="AC79" s="16">
        <f t="shared" si="39"/>
        <v>6.8212102632969615E-14</v>
      </c>
      <c r="AD79" s="16">
        <f t="shared" si="39"/>
        <v>6.8212102632969615E-14</v>
      </c>
      <c r="AE79" s="16">
        <f t="shared" si="39"/>
        <v>6.8212102632969615E-14</v>
      </c>
      <c r="AF79" s="16">
        <f t="shared" si="39"/>
        <v>6.8212102632969615E-14</v>
      </c>
      <c r="AG79" s="16">
        <f t="shared" si="39"/>
        <v>6.8212102632969615E-14</v>
      </c>
      <c r="AH79" s="16">
        <f t="shared" si="39"/>
        <v>6.8212102632969615E-14</v>
      </c>
      <c r="AI79" s="16">
        <f t="shared" si="39"/>
        <v>6.8212102632969615E-14</v>
      </c>
      <c r="AJ79" s="16">
        <f t="shared" si="39"/>
        <v>6.8212102632969615E-14</v>
      </c>
      <c r="AK79" s="16">
        <f t="shared" si="39"/>
        <v>6.8212102632969615E-14</v>
      </c>
      <c r="AL79" s="16">
        <f t="shared" si="39"/>
        <v>6.8212102632969615E-14</v>
      </c>
      <c r="AM79" s="16">
        <f t="shared" si="39"/>
        <v>6.8212102632969615E-14</v>
      </c>
      <c r="AN79" s="16">
        <f t="shared" si="39"/>
        <v>6.8212102632969615E-14</v>
      </c>
    </row>
    <row r="80" spans="4:40" x14ac:dyDescent="0.35">
      <c r="D80" s="36">
        <f>SUM(F80:AN80)</f>
        <v>5670</v>
      </c>
      <c r="E80" s="65" t="s">
        <v>52</v>
      </c>
      <c r="F80" s="66">
        <f>IF($B$19="元利均等返済",IF(F79=0,0,-IPMT($B$22/12,F$3*12-5,$B$21*12,$B$20,0)*12/1000),($B$20/1000-F81/2)*$B$22)</f>
        <v>781.07142857142856</v>
      </c>
      <c r="G80" s="66">
        <f>IF($B$19="元利均等返済",IF(G79=0,0,-IPMT($B$22/12,G$3*12-5,$B$21*12,$B$20,0)*12/1000),(F82-G81/2)*$B$22)</f>
        <v>723.21428571428578</v>
      </c>
      <c r="H80" s="66">
        <f t="shared" ref="H80:AN80" si="40">IF($B$19="元利均等返済",IF(H79=0,0,-IPMT($B$22/12,H$3*12-5,$B$21*12,$B$20,0)*12/1000),(G82-H81/2)*$B$22)</f>
        <v>665.35714285714289</v>
      </c>
      <c r="I80" s="66">
        <f t="shared" si="40"/>
        <v>607.50000000000011</v>
      </c>
      <c r="J80" s="66">
        <f t="shared" si="40"/>
        <v>549.64285714285722</v>
      </c>
      <c r="K80" s="66">
        <f t="shared" si="40"/>
        <v>491.78571428571445</v>
      </c>
      <c r="L80" s="66">
        <f t="shared" si="40"/>
        <v>433.92857142857156</v>
      </c>
      <c r="M80" s="66">
        <f t="shared" si="40"/>
        <v>376.07142857142867</v>
      </c>
      <c r="N80" s="66">
        <f t="shared" si="40"/>
        <v>318.21428571428578</v>
      </c>
      <c r="O80" s="66">
        <f t="shared" si="40"/>
        <v>260.35714285714295</v>
      </c>
      <c r="P80" s="66">
        <f t="shared" si="40"/>
        <v>202.50000000000006</v>
      </c>
      <c r="Q80" s="66">
        <f t="shared" si="40"/>
        <v>144.6428571428572</v>
      </c>
      <c r="R80" s="66">
        <f t="shared" si="40"/>
        <v>86.785714285714363</v>
      </c>
      <c r="S80" s="66">
        <f t="shared" si="40"/>
        <v>28.928571428571498</v>
      </c>
      <c r="T80" s="66">
        <f t="shared" si="40"/>
        <v>6.8212102632969615E-14</v>
      </c>
      <c r="U80" s="66">
        <f t="shared" si="40"/>
        <v>6.8212102632969615E-14</v>
      </c>
      <c r="V80" s="66">
        <f t="shared" si="40"/>
        <v>6.8212102632969615E-14</v>
      </c>
      <c r="W80" s="66">
        <f t="shared" si="40"/>
        <v>6.8212102632969615E-14</v>
      </c>
      <c r="X80" s="66">
        <f t="shared" si="40"/>
        <v>6.8212102632969615E-14</v>
      </c>
      <c r="Y80" s="66">
        <f t="shared" si="40"/>
        <v>6.8212102632969615E-14</v>
      </c>
      <c r="Z80" s="66">
        <f t="shared" si="40"/>
        <v>6.8212102632969615E-14</v>
      </c>
      <c r="AA80" s="66">
        <f t="shared" si="40"/>
        <v>6.8212102632969615E-14</v>
      </c>
      <c r="AB80" s="66">
        <f t="shared" si="40"/>
        <v>6.8212102632969615E-14</v>
      </c>
      <c r="AC80" s="66">
        <f t="shared" si="40"/>
        <v>6.8212102632969615E-14</v>
      </c>
      <c r="AD80" s="66">
        <f t="shared" si="40"/>
        <v>6.8212102632969615E-14</v>
      </c>
      <c r="AE80" s="66">
        <f t="shared" si="40"/>
        <v>6.8212102632969615E-14</v>
      </c>
      <c r="AF80" s="66">
        <f t="shared" si="40"/>
        <v>6.8212102632969615E-14</v>
      </c>
      <c r="AG80" s="66">
        <f t="shared" si="40"/>
        <v>6.8212102632969615E-14</v>
      </c>
      <c r="AH80" s="66">
        <f t="shared" si="40"/>
        <v>6.8212102632969615E-14</v>
      </c>
      <c r="AI80" s="66">
        <f t="shared" si="40"/>
        <v>6.8212102632969615E-14</v>
      </c>
      <c r="AJ80" s="66">
        <f t="shared" si="40"/>
        <v>6.8212102632969615E-14</v>
      </c>
      <c r="AK80" s="66">
        <f t="shared" si="40"/>
        <v>6.8212102632969615E-14</v>
      </c>
      <c r="AL80" s="66">
        <f t="shared" si="40"/>
        <v>6.8212102632969615E-14</v>
      </c>
      <c r="AM80" s="66">
        <f t="shared" si="40"/>
        <v>6.8212102632969615E-14</v>
      </c>
      <c r="AN80" s="66">
        <f t="shared" si="40"/>
        <v>6.8212102632969615E-14</v>
      </c>
    </row>
    <row r="81" spans="4:40" x14ac:dyDescent="0.35">
      <c r="D81" s="36">
        <f>SUM(F81:AN81)</f>
        <v>53999.999999999993</v>
      </c>
      <c r="E81" s="65" t="s">
        <v>55</v>
      </c>
      <c r="F81" s="66">
        <f>IF($B$19="元利均等返済",F79-F80,IF(F$3&lt;=$B$21,$B$20/$B$21/1000,0))</f>
        <v>3857.1428571428573</v>
      </c>
      <c r="G81" s="66">
        <f>IF($B$19="元利均等返済",G79-G80,IF(G$3&lt;=$B$21,$B$20/$B$21/1000,0))</f>
        <v>3857.1428571428573</v>
      </c>
      <c r="H81" s="66">
        <f t="shared" ref="H81:AN81" si="41">IF($B$19="元利均等返済",H79-H80,IF(H$3&lt;=$B$21,$B$20/$B$21/1000,0))</f>
        <v>3857.1428571428573</v>
      </c>
      <c r="I81" s="66">
        <f t="shared" si="41"/>
        <v>3857.1428571428573</v>
      </c>
      <c r="J81" s="66">
        <f t="shared" si="41"/>
        <v>3857.1428571428573</v>
      </c>
      <c r="K81" s="66">
        <f t="shared" si="41"/>
        <v>3857.1428571428573</v>
      </c>
      <c r="L81" s="66">
        <f t="shared" si="41"/>
        <v>3857.1428571428573</v>
      </c>
      <c r="M81" s="66">
        <f t="shared" si="41"/>
        <v>3857.1428571428573</v>
      </c>
      <c r="N81" s="66">
        <f t="shared" si="41"/>
        <v>3857.1428571428573</v>
      </c>
      <c r="O81" s="66">
        <f t="shared" si="41"/>
        <v>3857.1428571428573</v>
      </c>
      <c r="P81" s="66">
        <f t="shared" si="41"/>
        <v>3857.1428571428573</v>
      </c>
      <c r="Q81" s="66">
        <f t="shared" si="41"/>
        <v>3857.1428571428573</v>
      </c>
      <c r="R81" s="66">
        <f t="shared" si="41"/>
        <v>3857.1428571428573</v>
      </c>
      <c r="S81" s="66">
        <f t="shared" si="41"/>
        <v>3857.1428571428573</v>
      </c>
      <c r="T81" s="66">
        <f t="shared" si="41"/>
        <v>0</v>
      </c>
      <c r="U81" s="66">
        <f t="shared" si="41"/>
        <v>0</v>
      </c>
      <c r="V81" s="66">
        <f t="shared" si="41"/>
        <v>0</v>
      </c>
      <c r="W81" s="66">
        <f t="shared" si="41"/>
        <v>0</v>
      </c>
      <c r="X81" s="66">
        <f t="shared" si="41"/>
        <v>0</v>
      </c>
      <c r="Y81" s="66">
        <f t="shared" si="41"/>
        <v>0</v>
      </c>
      <c r="Z81" s="66">
        <f t="shared" si="41"/>
        <v>0</v>
      </c>
      <c r="AA81" s="66">
        <f t="shared" si="41"/>
        <v>0</v>
      </c>
      <c r="AB81" s="66">
        <f t="shared" si="41"/>
        <v>0</v>
      </c>
      <c r="AC81" s="66">
        <f t="shared" si="41"/>
        <v>0</v>
      </c>
      <c r="AD81" s="66">
        <f t="shared" si="41"/>
        <v>0</v>
      </c>
      <c r="AE81" s="66">
        <f t="shared" si="41"/>
        <v>0</v>
      </c>
      <c r="AF81" s="66">
        <f t="shared" si="41"/>
        <v>0</v>
      </c>
      <c r="AG81" s="66">
        <f t="shared" si="41"/>
        <v>0</v>
      </c>
      <c r="AH81" s="66">
        <f t="shared" si="41"/>
        <v>0</v>
      </c>
      <c r="AI81" s="66">
        <f t="shared" si="41"/>
        <v>0</v>
      </c>
      <c r="AJ81" s="66">
        <f t="shared" si="41"/>
        <v>0</v>
      </c>
      <c r="AK81" s="66">
        <f t="shared" si="41"/>
        <v>0</v>
      </c>
      <c r="AL81" s="66">
        <f t="shared" si="41"/>
        <v>0</v>
      </c>
      <c r="AM81" s="66">
        <f t="shared" si="41"/>
        <v>0</v>
      </c>
      <c r="AN81" s="66">
        <f t="shared" si="41"/>
        <v>0</v>
      </c>
    </row>
    <row r="82" spans="4:40" x14ac:dyDescent="0.35">
      <c r="E82" s="44" t="s">
        <v>57</v>
      </c>
      <c r="F82" s="16">
        <f>IF($B$19="元利均等返済",IF($B$21&lt;=F$3,0,IPMT($B$22/12,1+F$3*12,$B$21*12,-$B$20)/($B$22/12)/1000),$B$20/1000-F81)</f>
        <v>50142.857142857145</v>
      </c>
      <c r="G82" s="16">
        <f>IF($B$19="元利均等返済",IF($B$21&lt;=G$3,0,IPMT($B$22/12,1+G$3*12,$B$21*12,-$B$20)/($B$22/12)/1000),F82-G81)</f>
        <v>46285.71428571429</v>
      </c>
      <c r="H82" s="16">
        <f t="shared" ref="H82:AN82" si="42">IF($B$19="元利均等返済",IF($B$21&lt;=H$3,0,IPMT($B$22/12,1+H$3*12,$B$21*12,-$B$20)/($B$22/12)/1000),G82-H81)</f>
        <v>42428.571428571435</v>
      </c>
      <c r="I82" s="16">
        <f t="shared" si="42"/>
        <v>38571.42857142858</v>
      </c>
      <c r="J82" s="16">
        <f t="shared" si="42"/>
        <v>34714.285714285725</v>
      </c>
      <c r="K82" s="16">
        <f t="shared" si="42"/>
        <v>30857.142857142866</v>
      </c>
      <c r="L82" s="16">
        <f t="shared" si="42"/>
        <v>27000.000000000007</v>
      </c>
      <c r="M82" s="16">
        <f t="shared" si="42"/>
        <v>23142.857142857149</v>
      </c>
      <c r="N82" s="16">
        <f t="shared" si="42"/>
        <v>19285.71428571429</v>
      </c>
      <c r="O82" s="16">
        <f t="shared" si="42"/>
        <v>15428.571428571433</v>
      </c>
      <c r="P82" s="16">
        <f t="shared" si="42"/>
        <v>11571.428571428576</v>
      </c>
      <c r="Q82" s="16">
        <f t="shared" si="42"/>
        <v>7714.2857142857192</v>
      </c>
      <c r="R82" s="16">
        <f t="shared" si="42"/>
        <v>3857.1428571428619</v>
      </c>
      <c r="S82" s="16">
        <f t="shared" si="42"/>
        <v>4.5474735088646412E-12</v>
      </c>
      <c r="T82" s="16">
        <f t="shared" si="42"/>
        <v>4.5474735088646412E-12</v>
      </c>
      <c r="U82" s="16">
        <f t="shared" si="42"/>
        <v>4.5474735088646412E-12</v>
      </c>
      <c r="V82" s="16">
        <f t="shared" si="42"/>
        <v>4.5474735088646412E-12</v>
      </c>
      <c r="W82" s="16">
        <f t="shared" si="42"/>
        <v>4.5474735088646412E-12</v>
      </c>
      <c r="X82" s="16">
        <f t="shared" si="42"/>
        <v>4.5474735088646412E-12</v>
      </c>
      <c r="Y82" s="16">
        <f t="shared" si="42"/>
        <v>4.5474735088646412E-12</v>
      </c>
      <c r="Z82" s="16">
        <f t="shared" si="42"/>
        <v>4.5474735088646412E-12</v>
      </c>
      <c r="AA82" s="16">
        <f t="shared" si="42"/>
        <v>4.5474735088646412E-12</v>
      </c>
      <c r="AB82" s="16">
        <f t="shared" si="42"/>
        <v>4.5474735088646412E-12</v>
      </c>
      <c r="AC82" s="16">
        <f t="shared" si="42"/>
        <v>4.5474735088646412E-12</v>
      </c>
      <c r="AD82" s="16">
        <f t="shared" si="42"/>
        <v>4.5474735088646412E-12</v>
      </c>
      <c r="AE82" s="16">
        <f t="shared" si="42"/>
        <v>4.5474735088646412E-12</v>
      </c>
      <c r="AF82" s="16">
        <f t="shared" si="42"/>
        <v>4.5474735088646412E-12</v>
      </c>
      <c r="AG82" s="16">
        <f t="shared" si="42"/>
        <v>4.5474735088646412E-12</v>
      </c>
      <c r="AH82" s="16">
        <f t="shared" si="42"/>
        <v>4.5474735088646412E-12</v>
      </c>
      <c r="AI82" s="16">
        <f t="shared" si="42"/>
        <v>4.5474735088646412E-12</v>
      </c>
      <c r="AJ82" s="16">
        <f t="shared" si="42"/>
        <v>4.5474735088646412E-12</v>
      </c>
      <c r="AK82" s="16">
        <f t="shared" si="42"/>
        <v>4.5474735088646412E-12</v>
      </c>
      <c r="AL82" s="16">
        <f t="shared" si="42"/>
        <v>4.5474735088646412E-12</v>
      </c>
      <c r="AM82" s="16">
        <f t="shared" si="42"/>
        <v>4.5474735088646412E-12</v>
      </c>
      <c r="AN82" s="16">
        <f t="shared" si="42"/>
        <v>4.5474735088646412E-12</v>
      </c>
    </row>
  </sheetData>
  <sheetProtection algorithmName="SHA-512" hashValue="LJLFEsWLK/coNSsiQufEGDPMZOPoHGwz2AxH54ydW2jXj4PJL2mLwtg1EbfO+dXIP9dOiB0kKi+jLU9EcHL1KQ==" saltValue="p8Yri2RKbEU2YN2RBtoJVQ==" spinCount="100000" sheet="1" objects="1" scenarios="1"/>
  <mergeCells count="3">
    <mergeCell ref="D1:E1"/>
    <mergeCell ref="A24:B24"/>
    <mergeCell ref="A36:J36"/>
  </mergeCells>
  <phoneticPr fontId="3"/>
  <dataValidations count="11">
    <dataValidation type="list" allowBlank="1" showInputMessage="1" showErrorMessage="1" sqref="B10" xr:uid="{4355CB8C-6C77-49DE-9B57-77B34B7CE5A3}">
      <formula1>"第一種低層住居専用地域,第二種低層住居専用地域,第一種中高層住居専用地域,第二種中高層住居専用地域,第一種住居地域第二種住居地域,準住居地域,田園住居地域,近隣商業地域,商業地域,準工業地域,工業地域,工業専用地域"</formula1>
    </dataValidation>
    <dataValidation type="list" allowBlank="1" showInputMessage="1" sqref="F2" xr:uid="{BBDC4F7D-2A16-47D8-9363-0ACA6A05D135}">
      <formula1>"+year(today())"</formula1>
    </dataValidation>
    <dataValidation type="list" allowBlank="1" showInputMessage="1" sqref="E51:E52" xr:uid="{98C40D21-5E4E-4285-974A-ED69FEF9A2F0}">
      <formula1>"0"</formula1>
    </dataValidation>
    <dataValidation type="list" allowBlank="1" showInputMessage="1" sqref="E49" xr:uid="{8F37118E-E8AC-4743-9819-2005802D10CC}">
      <formula1>"-($B$4-$B$15+$B$4*7%+B15*E52*B16*60%+B15*E51)/1000"</formula1>
    </dataValidation>
    <dataValidation type="list" allowBlank="1" showInputMessage="1" sqref="F40" xr:uid="{3BD32A29-4538-4590-85FA-398CD2299327}">
      <formula1>"+$B$5/$B$4"</formula1>
    </dataValidation>
    <dataValidation type="list" allowBlank="1" showInputMessage="1" showErrorMessage="1" sqref="B19 B14" xr:uid="{18C0E992-B4FC-49C8-A307-5A377AA38361}">
      <formula1>"元利均等返済,元金均等返済"</formula1>
    </dataValidation>
    <dataValidation type="list" allowBlank="1" showInputMessage="1" showErrorMessage="1" sqref="B6" xr:uid="{BED40C54-2521-4247-AB3A-94D5E2F88F71}">
      <formula1>",RC造,S造,木造"</formula1>
    </dataValidation>
    <dataValidation type="list" allowBlank="1" showInputMessage="1" sqref="J40" xr:uid="{E77FDDF4-E27F-43F5-B6F9-3EA18CACF172}">
      <formula1>"+$F$40"</formula1>
    </dataValidation>
    <dataValidation type="list" allowBlank="1" showInputMessage="1" sqref="B29" xr:uid="{D6999387-5D8B-424D-B2E8-C6EF428BCCB4}">
      <formula1>"-1%,0%"</formula1>
    </dataValidation>
    <dataValidation type="list" allowBlank="1" showInputMessage="1" sqref="O40" xr:uid="{3E49641F-222E-4FFD-A6E3-801F90337A57}">
      <formula1>"+$j$40"</formula1>
    </dataValidation>
    <dataValidation type="list" allowBlank="1" showInputMessage="1" sqref="E53" xr:uid="{F3802416-242E-480C-B910-E498F54372EC}">
      <formula1>"+7%"</formula1>
    </dataValidation>
  </dataValidations>
  <pageMargins left="0.25" right="0.25" top="0.75" bottom="0.75" header="0.3" footer="0.3"/>
  <pageSetup paperSize="9" scale="88" orientation="landscape" verticalDpi="12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配布用データ _PLUS</vt:lpstr>
      <vt:lpstr>例１</vt:lpstr>
      <vt:lpstr>例２</vt:lpstr>
      <vt:lpstr>'配布用データ _PLUS'!Print_Area</vt:lpstr>
      <vt:lpstr>例１!Print_Area</vt:lpstr>
      <vt:lpstr>例２!Print_Area</vt:lpstr>
      <vt:lpstr>'配布用データ _PLUS'!Print_Titles</vt:lpstr>
      <vt:lpstr>例１!Print_Titles</vt:lpstr>
      <vt:lpstr>例２!Print_Titles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 saka</dc:creator>
  <cp:lastModifiedBy>ta saka</cp:lastModifiedBy>
  <cp:lastPrinted>2023-12-17T14:27:34Z</cp:lastPrinted>
  <dcterms:created xsi:type="dcterms:W3CDTF">2023-12-17T09:23:09Z</dcterms:created>
  <dcterms:modified xsi:type="dcterms:W3CDTF">2023-12-23T15:20:33Z</dcterms:modified>
</cp:coreProperties>
</file>